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bluetoothsig.sharepoint.com/sites/SpecificationDocumentManagement/Shared Documents/Test Documents/Maintenance/2024-2-addition .Zs/TCRL sheets/Integrated Errata Sheets/"/>
    </mc:Choice>
  </mc:AlternateContent>
  <xr:revisionPtr revIDLastSave="8" documentId="8_{099283D6-C061-4F90-A946-1FFA64FA9080}" xr6:coauthVersionLast="47" xr6:coauthVersionMax="47" xr10:uidLastSave="{1AE19166-EB9B-4CFB-82D6-1B8410EF5D32}"/>
  <bookViews>
    <workbookView xWindow="26295" yWindow="3075" windowWidth="28005" windowHeight="19530" xr2:uid="{00000000-000D-0000-FFFF-FFFF00000000}"/>
  </bookViews>
  <sheets>
    <sheet name="Revisions" sheetId="5" r:id="rId1"/>
    <sheet name="ALSNLCP Spec Errata" sheetId="35" r:id="rId2"/>
    <sheet name="BLCNLCP Spec Errata" sheetId="42" r:id="rId3"/>
    <sheet name="BSSNLCP Spec Errata" sheetId="43" r:id="rId4"/>
    <sheet name="DICNLCP Spec Errata" sheetId="44" r:id="rId5"/>
    <sheet name="ENMNLCP Spec Errata" sheetId="45" r:id="rId6"/>
    <sheet name="MCDB Spec Errata" sheetId="33" r:id="rId7"/>
    <sheet name="MESH Spec Errata" sheetId="7" r:id="rId8"/>
    <sheet name="MMDL Spec Errata" sheetId="32" r:id="rId9"/>
    <sheet name="OCSNLCP Spec Errata" sheetId="46"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4" i="32" l="1"/>
  <c r="G115" i="32"/>
  <c r="A11" i="46" l="1"/>
  <c r="A10" i="46"/>
  <c r="G11" i="46"/>
  <c r="A11" i="45"/>
  <c r="A10" i="45"/>
  <c r="G11" i="45"/>
  <c r="A11" i="44"/>
  <c r="A10" i="44"/>
  <c r="G11" i="44"/>
  <c r="A11" i="43"/>
  <c r="A10" i="43"/>
  <c r="G11" i="43"/>
  <c r="A11" i="42"/>
  <c r="A10" i="42"/>
  <c r="G11" i="42"/>
  <c r="G11" i="35"/>
  <c r="A11" i="35"/>
  <c r="A10" i="35"/>
  <c r="A10" i="33" l="1"/>
  <c r="A11" i="7"/>
  <c r="A11" i="32"/>
  <c r="G35" i="32" l="1"/>
  <c r="G25" i="32"/>
  <c r="G21" i="32"/>
  <c r="G17" i="7"/>
  <c r="A56" i="32"/>
  <c r="A46" i="32"/>
  <c r="A45" i="32"/>
  <c r="A44" i="32"/>
  <c r="A43" i="32"/>
  <c r="A42" i="32"/>
  <c r="A41" i="32"/>
  <c r="A40" i="32"/>
  <c r="A39" i="32"/>
  <c r="A38" i="32"/>
  <c r="A37" i="32"/>
  <c r="A36" i="32"/>
  <c r="A35" i="32"/>
  <c r="A34" i="32"/>
  <c r="A33" i="32"/>
  <c r="A32" i="32"/>
  <c r="A31" i="32"/>
  <c r="A30" i="32"/>
  <c r="A29" i="32"/>
  <c r="A28" i="32"/>
  <c r="A27" i="32"/>
  <c r="A26" i="32"/>
  <c r="A25" i="32"/>
  <c r="A24" i="32"/>
  <c r="A23" i="32"/>
  <c r="A22" i="32"/>
  <c r="A21" i="32"/>
  <c r="A20" i="32"/>
  <c r="A19" i="32"/>
  <c r="A18" i="32"/>
  <c r="A17" i="32"/>
  <c r="A16" i="32"/>
  <c r="A15" i="32"/>
  <c r="A14" i="32"/>
  <c r="A13" i="32"/>
  <c r="A12" i="32"/>
  <c r="A82" i="7"/>
  <c r="A80" i="7"/>
  <c r="A79" i="7"/>
  <c r="A78" i="7"/>
  <c r="A77" i="7"/>
  <c r="A76" i="7"/>
  <c r="A75" i="7"/>
  <c r="A74" i="7"/>
  <c r="A73" i="7"/>
  <c r="A71" i="7"/>
  <c r="A70" i="7"/>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3" i="33"/>
  <c r="A12" i="33"/>
  <c r="A11" i="33"/>
</calcChain>
</file>

<file path=xl/sharedStrings.xml><?xml version="1.0" encoding="utf-8"?>
<sst xmlns="http://schemas.openxmlformats.org/spreadsheetml/2006/main" count="2030" uniqueCount="551">
  <si>
    <t>Test Impact</t>
  </si>
  <si>
    <t>No</t>
  </si>
  <si>
    <t>Comment</t>
  </si>
  <si>
    <t>TSE Status</t>
  </si>
  <si>
    <t xml:space="preserve">Adoption Date </t>
  </si>
  <si>
    <t>Errata Summary</t>
  </si>
  <si>
    <t>Spec Version</t>
  </si>
  <si>
    <t>Integrated Errata</t>
  </si>
  <si>
    <t>Active</t>
  </si>
  <si>
    <t xml:space="preserve">Release date: </t>
  </si>
  <si>
    <t>p0</t>
  </si>
  <si>
    <t>Revision History</t>
  </si>
  <si>
    <t>Version</t>
  </si>
  <si>
    <t>Date</t>
  </si>
  <si>
    <t>Changes</t>
  </si>
  <si>
    <t>N/A</t>
  </si>
  <si>
    <t>Feature Additions (for Major Version X.Y Releases)</t>
  </si>
  <si>
    <t>Erratum ID</t>
  </si>
  <si>
    <t>This Document is an informative supplement to the TCRL and Test Documents to help track integrated errata into specifications in maintenance and enhancements.</t>
  </si>
  <si>
    <t>Subject (From Errata System)</t>
  </si>
  <si>
    <r>
      <rPr>
        <b/>
        <sz val="10"/>
        <color rgb="FF000000"/>
        <rFont val="Arial"/>
        <family val="2"/>
      </rPr>
      <t xml:space="preserve">This sheet summarizes Specification Errata and the corresponding known Test Impact at the time. It's provided for informative purposes only. </t>
    </r>
    <r>
      <rPr>
        <sz val="10"/>
        <color rgb="FF000000"/>
        <rFont val="Arial"/>
        <family val="2"/>
      </rPr>
      <t xml:space="preserve">
TSEs that are open at this time can eventually become part of updated qualification requirements in future TCRLs or conclude as rejected TSEs. At any time in the future, additional TSEs may be necessary to further handle implications of the implemented errata. </t>
    </r>
  </si>
  <si>
    <t>In order to pick up errata in a previously qualified design, it is necessary to review and implement all applicable errata that have been released from the version qualified to. For example, if AVRCP 1.6 was qualified to and AVRCP 1.6.3 is the current active specification, you have to look at the Integrated Errata in AVRCP 1.6.1, AVRCP 1.6.2, and AVRCP 1.6.3.</t>
  </si>
  <si>
    <t>Specification Status</t>
  </si>
  <si>
    <t>Integrated Errata - External to the Core (MESH.MMDL)</t>
  </si>
  <si>
    <t>Updated as of the TCRL 2021-2 release. Prepared for TCRL 2021-2 publication.</t>
  </si>
  <si>
    <t>MESH 1.0.1</t>
  </si>
  <si>
    <t>MMDL 1.0.1</t>
  </si>
  <si>
    <t>Mesh Model Specification  (MMDL)</t>
  </si>
  <si>
    <t>Errata 9618, 9634, 9639, 9693, 9743, 9748, 9752, 9761, 9788, 9796, 9805, 9807, 9808, 9811, 9812, 9819, 9882, 9883, 9894, 9939, 9957, 9959, 9964, 9969, 9981, 9982, 9983, 10015, 10024, 10025, 10026, 10027, 10028, 10054, 10066, 10081, 10082, 10084, 10086, 10087, 10100, 10101, 10148, 10157, 10168, 10247, 10296, 10310, 10317, 10321, 10322, 10332, 10344, 10395, 10426, 10514, 10515, 10520, 10569, 10575, 10578, 10636, 10664, 10670, 10746, 10748, 10777, 10863, 10864, 11306</t>
  </si>
  <si>
    <t>Errata 9701, 9719, 9810, 9959, 9960, 9989, 9990, 10050, 10069, 10199, 10287, 10327, 10333, 10434, 10435, 10436, 10437, 10438, 10439, 10440, 10455, 10474, 10475, 10640, 10655, 10666, 10667, 10678, 10727, 10740, 10801, 10816, 10862, 10867, 10895, 10898, 11305</t>
  </si>
  <si>
    <t>Released</t>
  </si>
  <si>
    <t>Mesh Networking Mesh Profile 1.0</t>
  </si>
  <si>
    <t>Text Changes in Segmentation Section for more clarity</t>
  </si>
  <si>
    <t xml:space="preserve">Foundation Models Mesh Profile 1.0 </t>
  </si>
  <si>
    <t>Health Period State</t>
  </si>
  <si>
    <t>Subscription List</t>
  </si>
  <si>
    <t xml:space="preserve">Sample Data Mesh Profile 1.0 </t>
  </si>
  <si>
    <t>Incorrect NetworkPDU for Sample data #17</t>
  </si>
  <si>
    <t>Foundation Models Mesh Profile 1.0</t>
  </si>
  <si>
    <t>Value 0x11 for subscription count long</t>
  </si>
  <si>
    <t>Sample Data Mesh Profile 1.0</t>
  </si>
  <si>
    <t>Incorrect Application Nonce for sample data of Message #24(section 8.3.24)</t>
  </si>
  <si>
    <t>IV Update beacons not always propagated to all subnets</t>
  </si>
  <si>
    <t>Removed test case MESH/NODE/BCN/SNB/BV-02-C</t>
  </si>
  <si>
    <t>Wrong number of bits in figures</t>
  </si>
  <si>
    <t>Minor correction to text in Reassembly Behavior</t>
  </si>
  <si>
    <t>Heartbeat subscription destination for unsubscribed address for LPNs</t>
  </si>
  <si>
    <t>Clarification of a [valid message] in Friendship</t>
  </si>
  <si>
    <t>Suggested maximum beacon interval</t>
  </si>
  <si>
    <t>Model vs model instance</t>
  </si>
  <si>
    <t>Publish TTL = 1 not clear</t>
  </si>
  <si>
    <t>Recevied by Whom</t>
  </si>
  <si>
    <t>Honouring Friend Receive Window</t>
  </si>
  <si>
    <t>Provisioning Mesh Profile 1.0</t>
  </si>
  <si>
    <t>Transaction Acknowledgment PDU sent clarification</t>
  </si>
  <si>
    <t>MD bit is still alive.</t>
  </si>
  <si>
    <t>Clarification of subscription for the unicast addresses</t>
  </si>
  <si>
    <t>Clarification of Vendor Opcodes</t>
  </si>
  <si>
    <t>Undefined behavior when a state value is larger than the maximum message size</t>
  </si>
  <si>
    <t>Dangerous statement</t>
  </si>
  <si>
    <t>Issues with references to the state</t>
  </si>
  <si>
    <t>Typo/leftover</t>
  </si>
  <si>
    <t>Multiple Spanish Inquisition error</t>
  </si>
  <si>
    <t>Bad formatting</t>
  </si>
  <si>
    <t>Publication messages delay</t>
  </si>
  <si>
    <t>Grammar</t>
  </si>
  <si>
    <t>Figure 5.14 needs Calculate ECDH blocks</t>
  </si>
  <si>
    <t>Relay Re-transmissions needs to perturbed with 0 -10ms random delay</t>
  </si>
  <si>
    <t>Network Transmit Interval Steps when 0 may violate Bluetooth v5.0 Specification Section-4.4.2.2.1</t>
  </si>
  <si>
    <t>Messages in example is undefined</t>
  </si>
  <si>
    <t>Is the foundation models a</t>
  </si>
  <si>
    <t>Destination address is not a group address</t>
  </si>
  <si>
    <t>Incorrect phrasing - Model's element</t>
  </si>
  <si>
    <t>Mesh GATT Services Mesh Profile 1.0</t>
  </si>
  <si>
    <t>Wrong concatenation operator</t>
  </si>
  <si>
    <t>EncTransportPDU is EncDST || EncTransportPDU</t>
  </si>
  <si>
    <t>Example of manufacturer-specific opcode</t>
  </si>
  <si>
    <t>The spec should clarify handling of two potentially conflicting requirements for network credential selection</t>
  </si>
  <si>
    <t>LPN PollTimeout messages are missing a NetKeyIndex parameter</t>
  </si>
  <si>
    <t>Sample data labelled as PrivacyRandom contains more than just PrivacyRandom</t>
  </si>
  <si>
    <t>preObfuscation is not defined</t>
  </si>
  <si>
    <t>Regarding use of the publication count value</t>
  </si>
  <si>
    <t>Undefined usage of 'Resolving Key'</t>
  </si>
  <si>
    <t>Allow higher layer specs redefine state publishing</t>
  </si>
  <si>
    <t xml:space="preserve">Mesh System Architecture Mesh Profile 1.0 </t>
  </si>
  <si>
    <t>instances models that use the same message</t>
  </si>
  <si>
    <t>Conflicting Statements on relation between Node Identity Advertising and Mesh Proxy Service</t>
  </si>
  <si>
    <t>PB-GATT SAR sample data</t>
  </si>
  <si>
    <t>No illegal value combinations for Provisioning capabilities?</t>
  </si>
  <si>
    <t>Mesh System Architecture Mesh Profile 1.0</t>
  </si>
  <si>
    <t>Lifetime of saved SeqAuth information, and DoS vulnerability</t>
  </si>
  <si>
    <t>Copy Paste Error in Figure 7.2</t>
  </si>
  <si>
    <t>Superscript formatting for FCS computation equation</t>
  </si>
  <si>
    <t>Error handling behavior favors MITM attackers</t>
  </si>
  <si>
    <t>Verification of a public key of the Provisioner and the unprovisioned device</t>
  </si>
  <si>
    <t>What happens to publication states when model is Unbound?</t>
  </si>
  <si>
    <t>EDITORIAL for E9882</t>
  </si>
  <si>
    <t>EDITORIAL for E9883</t>
  </si>
  <si>
    <t>Apparently conflicting requirements for reassembly - clarification needed</t>
  </si>
  <si>
    <t>Inconsistency with sequence number allocation</t>
  </si>
  <si>
    <t>Conflicting/incomplete requirements leading to provisioning deadlock</t>
  </si>
  <si>
    <t>Publish Period and Publish Retransmissions</t>
  </si>
  <si>
    <t>Untrue statement</t>
  </si>
  <si>
    <t>Digits vs octets vs characters</t>
  </si>
  <si>
    <t>Add additional check on Publish Period</t>
  </si>
  <si>
    <t>Unclear publish-subscribe paradigm usage</t>
  </si>
  <si>
    <t>Clarification of Unacknowledged message transmission</t>
  </si>
  <si>
    <t>Allow future models to override publishing behavior</t>
  </si>
  <si>
    <t>GATT Proxy state change does not require GATT connection drop</t>
  </si>
  <si>
    <t>Invalid link</t>
  </si>
  <si>
    <t>Introduction Mesh Profile 1.0</t>
  </si>
  <si>
    <t>Issues to resolve: Mesh Profile 1.0.1 Legal review</t>
  </si>
  <si>
    <t>Sensors Mesh Model 1.0</t>
  </si>
  <si>
    <t xml:space="preserve">Define a length value that represents zero
 </t>
  </si>
  <si>
    <t>Time and Scenes Mesh Model 1.0</t>
  </si>
  <si>
    <t>Turn Off/Turn On actions</t>
  </si>
  <si>
    <t>Generics Mesh Model 1.0</t>
  </si>
  <si>
    <t>Dead links to Section 0</t>
  </si>
  <si>
    <t xml:space="preserve">Summary Mesh Model 1.0 </t>
  </si>
  <si>
    <t>Remove requirements in informative section</t>
  </si>
  <si>
    <t>Lighting Mesh Model 1.0</t>
  </si>
  <si>
    <t>Setting the Light LC Light OnOff</t>
  </si>
  <si>
    <t xml:space="preserve">Lighting Mesh Model 1.0 </t>
  </si>
  <si>
    <t>Removing the "phase" word and updating the general section</t>
  </si>
  <si>
    <t>Rule to set the Time Authority field in the Time Status in 5.3.1.2.2 is missing.</t>
  </si>
  <si>
    <t>Clarify a Scene Server stores all states on all elements</t>
  </si>
  <si>
    <t xml:space="preserve">Generics Mesh Model 1.0 </t>
  </si>
  <si>
    <t>How does server side do once received Generic power range set message with invalid range</t>
  </si>
  <si>
    <t>Mesh Issue not incorporated</t>
  </si>
  <si>
    <t>Change to the _PARAM_STATUS_ in Table 4.157</t>
  </si>
  <si>
    <t>Light HSL Range Set Unacknowledged opcode</t>
  </si>
  <si>
    <t>References fix</t>
  </si>
  <si>
    <t>Remove the “Occupancy On” event from the “Fade to Standby Manual</t>
  </si>
  <si>
    <t>Controller PowerUp Sequence and Scene Recall sequence</t>
  </si>
  <si>
    <t>Adds a test case</t>
  </si>
  <si>
    <t>Typo in message name</t>
  </si>
  <si>
    <t>Wrong model name</t>
  </si>
  <si>
    <t>Sensor Setup Server forgotten in description</t>
  </si>
  <si>
    <t>Server models forgotten in Clients models</t>
  </si>
  <si>
    <t>Light LC Occupancy Mode not included in Scene</t>
  </si>
  <si>
    <t>Wrong link in Light Lightness Server description</t>
  </si>
  <si>
    <t>Summary Mesh Model 1.0</t>
  </si>
  <si>
    <t>EDITORIAL for E9960</t>
  </si>
  <si>
    <t>EDITORIAL for E9990</t>
  </si>
  <si>
    <t>Various messages description clarification</t>
  </si>
  <si>
    <t>Changes to MMDL/SR/SNR/BV-09-C, MMDL/SR/SNR/BI-04-C, MMDL/SR/SNRS/BV-05-C to 06-C, and MMDL/SR/SNRS/BI-03-C.</t>
  </si>
  <si>
    <t>The Delay field shall not be present</t>
  </si>
  <si>
    <t>Fix Stored with Scene for bound States</t>
  </si>
  <si>
    <t>Allow future models to override Stored With Scene behavior</t>
  </si>
  <si>
    <t>Sending Time Status should allow sending Status as a reply to Time Set</t>
  </si>
  <si>
    <t>Incompatible definitions of Time models</t>
  </si>
  <si>
    <t>The Generic Default Transition Time Server model should have an unique instance per node</t>
  </si>
  <si>
    <t>Fix the description of the Model Extension Chain</t>
  </si>
  <si>
    <t>Values 0-0xffff do not present values for min-max</t>
  </si>
  <si>
    <t>The client models should be standalone and not extend any other clients</t>
  </si>
  <si>
    <t>Error in defining client model dependencies</t>
  </si>
  <si>
    <t>Editorial reliable - acknowledged</t>
  </si>
  <si>
    <t>Light CTL Temperature Server is associated with the Light CTL Server model</t>
  </si>
  <si>
    <t>Introduction Mesh Model 1.0</t>
  </si>
  <si>
    <t>Issues to resolve: Mesh Model 1.0.1 Legal review</t>
  </si>
  <si>
    <t>p1</t>
  </si>
  <si>
    <t>MCDB 1.0.1</t>
  </si>
  <si>
    <t>MCDB (Mesh Configuration Database Profile)</t>
  </si>
  <si>
    <t>Errata 17655, 18480, 18533, 18977</t>
  </si>
  <si>
    <t>Mesh Configuration Database format / Mesh Configuration Database</t>
  </si>
  <si>
    <t xml:space="preserve">404 error for schema link
 </t>
  </si>
  <si>
    <t>Group address should not allow fixed group addresses</t>
  </si>
  <si>
    <t>Unassigned and all-nodes addresses are not allowed for subscription</t>
  </si>
  <si>
    <t>Fix two minor editorial items found in legal review draft</t>
  </si>
  <si>
    <t>Editorial</t>
  </si>
  <si>
    <t>Updated as of the TCRL 2022-1 release. Prepared for TCRL 2022-1 publication. Includes MCDB errata for MCDB v1.0.1.</t>
  </si>
  <si>
    <t>p2</t>
  </si>
  <si>
    <t>Updated as of the TCRL 2022-2 release. Updated errata links to JIRA links. Prepared for TCRL 2022-2 publication.</t>
  </si>
  <si>
    <t>p3</t>
  </si>
  <si>
    <t>Tab Color Legend</t>
  </si>
  <si>
    <t>Sheet updated due to newly integrated errata or a change in test impact or to the states of the associated test impact TSEs.</t>
  </si>
  <si>
    <t>No changes to this sheet compared to the previous publication.</t>
  </si>
  <si>
    <t>Updates made only to the D&amp;W states of the specifications, but there are no changes to integrated errata and test impact compared to the previous publication.</t>
  </si>
  <si>
    <t>Red text is used throughout to designate all updates made since the previous publication.</t>
  </si>
  <si>
    <t>Updated as of the TCRL 2023-1 release. Minor updates to this revisions sheet. Prepared for TCRL 2023-1 publication.</t>
  </si>
  <si>
    <t>p4</t>
  </si>
  <si>
    <t>Updated as of the TCRL 2024-1 release. Minor updates to this revisions sheet. Prepared for TCRL 2024-1 publication.</t>
  </si>
  <si>
    <t>p5</t>
  </si>
  <si>
    <t>ALSNLCP (Ambient Light Sensor NLC Profile)</t>
  </si>
  <si>
    <t>ALSNLCP 1.0.1</t>
  </si>
  <si>
    <t>Errata 24813, 25063</t>
  </si>
  <si>
    <t xml:space="preserve">Link Update in References Section for Assigned Numbers
 </t>
  </si>
  <si>
    <t>Mesh - Ambient Light Sensor NLC Profile</t>
  </si>
  <si>
    <r>
      <rPr>
        <b/>
        <sz val="10"/>
        <color rgb="FFFF0000"/>
        <rFont val="Arial"/>
        <family val="2"/>
      </rPr>
      <t>Affected Document</t>
    </r>
    <r>
      <rPr>
        <b/>
        <sz val="10"/>
        <rFont val="Arial"/>
        <family val="2"/>
      </rPr>
      <t xml:space="preserve"> (From Errata System)</t>
    </r>
  </si>
  <si>
    <r>
      <t xml:space="preserve">Errata </t>
    </r>
    <r>
      <rPr>
        <b/>
        <sz val="10"/>
        <color rgb="FFFF0000"/>
        <rFont val="Arial"/>
        <family val="2"/>
      </rPr>
      <t>Severity</t>
    </r>
  </si>
  <si>
    <t>Specify Model to Appkey Binding for multiple appkeys - ALSNLCP</t>
  </si>
  <si>
    <t>4/Technical Critical</t>
  </si>
  <si>
    <t>Yes - doesn't need to wait for erratum</t>
  </si>
  <si>
    <t>Updates the test procedure of a GMIT test case</t>
  </si>
  <si>
    <t>BLCNLCP (Basic Lightness Controller NLC Profile)</t>
  </si>
  <si>
    <t>BLCNLCP 1.0.1</t>
  </si>
  <si>
    <t>Errata 24814, 25030</t>
  </si>
  <si>
    <t>Mesh - Basic Lightness Control NLC Profile</t>
  </si>
  <si>
    <t>Specify Model to Appkey Binding for multiple appkeys - BLCNLCP</t>
  </si>
  <si>
    <t>BSSNLCP (Basic Scene Selector NLC Profile)</t>
  </si>
  <si>
    <t>BSSNLCP 1.0.1</t>
  </si>
  <si>
    <t>Errata 24815, 25064</t>
  </si>
  <si>
    <t>Specify Model to Appkey Binding for multiple appkeys - BSSNLCP</t>
  </si>
  <si>
    <t>Mesh - Basic Scene Selector NLC Profile</t>
  </si>
  <si>
    <t>DICNLCP (Dimming Control NLC Profile)</t>
  </si>
  <si>
    <t>DICNLCP 1.0.1</t>
  </si>
  <si>
    <t>Errata 24816, 25065</t>
  </si>
  <si>
    <t>Specify Model to Appkey Binding for multiple appkeys - DICNLCP</t>
  </si>
  <si>
    <t>Mesh - Dimming Control NLC Profile</t>
  </si>
  <si>
    <t>ENMNLCP (Energy Monitor NLC Profile)</t>
  </si>
  <si>
    <t>ENMNLCP 1.0.1</t>
  </si>
  <si>
    <t>Errata 24817, 25066</t>
  </si>
  <si>
    <t>Specify Model to Appkey Binding for multiple appkeys - ENMNLCP</t>
  </si>
  <si>
    <t>Mesh - Energy Monitoring NLC Profile</t>
  </si>
  <si>
    <t>OCSNLCP (Occupancy Sensor NLC Profile)</t>
  </si>
  <si>
    <t>OCSNLCP 1.0.1</t>
  </si>
  <si>
    <t>Errata 24818, 25067</t>
  </si>
  <si>
    <t>Specify Model to Appkey Binding for multiple appkeys - OCSNLCP</t>
  </si>
  <si>
    <t>Mesh - Occupancy Sensor NLC Profile</t>
  </si>
  <si>
    <t>MESH 1.1</t>
  </si>
  <si>
    <t>Changed the specification name from “Mesh Profile” to “Mesh Protocol”.
Incorporated the Mesh Certificate-Based Provisioning CR, Mesh Remote Provisioning CR, Mesh Directed Forwarding CR, Mesh Private Beacons CR, Mesh Subnet Bridge CR, Mesh Profile Minor Enhancements CR, and the Mesh Profile Enhanced Provisioning Authentication CR.</t>
  </si>
  <si>
    <t>MMDL 1.1</t>
  </si>
  <si>
    <t>Incorporated the Mesh Model Minor Enhancements CR.</t>
  </si>
  <si>
    <t>Inconsistent names</t>
  </si>
  <si>
    <t>Composite state definition conflicts with definition in Model 1.0</t>
  </si>
  <si>
    <t>friendship security material vs friendship security credentials</t>
  </si>
  <si>
    <t>Missing explicit requirement to reject PDUs with a different Link ID</t>
  </si>
  <si>
    <t>3/Technical High</t>
  </si>
  <si>
    <t>Where is replay protection carried out?</t>
  </si>
  <si>
    <t>2/Technical Medium</t>
  </si>
  <si>
    <t>IV index recovery execution</t>
  </si>
  <si>
    <t>Parameter sequence order rule</t>
  </si>
  <si>
    <t>Missing explicit requirements for Friend node</t>
  </si>
  <si>
    <t>Undefined input filter rules</t>
  </si>
  <si>
    <t>No use of superscripts</t>
  </si>
  <si>
    <t>.z editorial: Add missing comma</t>
  </si>
  <si>
    <t>.z editorial: Fix “that”/”which” error and remove extraneous comma</t>
  </si>
  <si>
    <t>.z editorial: Change timer description syntax</t>
  </si>
  <si>
    <t>.z editorial: Missing the's</t>
  </si>
  <si>
    <t>.z editorial: Substitute “cancel” for “abort.”</t>
  </si>
  <si>
    <t>Remove network retransmission requirement for all friendship messages</t>
  </si>
  <si>
    <t>Friend Network Cache exhaustion leads to terminated Friendship</t>
  </si>
  <si>
    <t>Clarify that PDUs are being sent and not received</t>
  </si>
  <si>
    <t>Add explicit support for pub-sub</t>
  </si>
  <si>
    <t>Capitalize terms in Terminology list as capitalized in regular text</t>
  </si>
  <si>
    <t>Incorrect description of PublishAddress field in Config Model Publication Virtual Address Set</t>
  </si>
  <si>
    <t>Mandate the Lower and upper Transport message length check</t>
  </si>
  <si>
    <t>Upper Transport PDU not defined</t>
  </si>
  <si>
    <t>Not needed requirement</t>
  </si>
  <si>
    <t>Wrong equation</t>
  </si>
  <si>
    <t>Potential to stop health model publication altogether due to high divisor value</t>
  </si>
  <si>
    <t>Interface Output Filter requirement contradicts with Relay functionality</t>
  </si>
  <si>
    <t>EDITORIAL: Punctuation - fix runon sentence</t>
  </si>
  <si>
    <t>EDITORIAL: Fix punctuation error</t>
  </si>
  <si>
    <t>EDITORIAL: Fix punctuatuion, parallel construction in sentence</t>
  </si>
  <si>
    <t>IV Update flag for newly provisioned nodes</t>
  </si>
  <si>
    <t>Control Models do not exist</t>
  </si>
  <si>
    <t>Clarify that RFU fixed group addresses are valid</t>
  </si>
  <si>
    <t>1/Technical Low</t>
  </si>
  <si>
    <t>Heartbeat Publication/Subscription Count/Period Log</t>
  </si>
  <si>
    <t>Do not imply lighting is a lower security application</t>
  </si>
  <si>
    <t>Unclear wording on friendship restrictions</t>
  </si>
  <si>
    <t>Provisioner is not a node</t>
  </si>
  <si>
    <t>Sending a Segment Acknowledgment message</t>
  </si>
  <si>
    <t>Prohibit Friendship over GATT bearer</t>
  </si>
  <si>
    <t>Friendship recommendations</t>
  </si>
  <si>
    <t>Add Heartbeat reference</t>
  </si>
  <si>
    <t>Wrong column names in control opcode table header</t>
  </si>
  <si>
    <t>Changes to the notes</t>
  </si>
  <si>
    <t>Minor correction to text in Low Power messaging</t>
  </si>
  <si>
    <t>Replace 'operation' with 'procedure' in Friend feature and in Low Power feature</t>
  </si>
  <si>
    <t>Editorial updates</t>
  </si>
  <si>
    <t>Unbalanced Subscriptions and AppKey bindings</t>
  </si>
  <si>
    <t>Requirements cannot be reported in transport control message sections</t>
  </si>
  <si>
    <t>Ignore RFU opcodes in proxy configuration messages</t>
  </si>
  <si>
    <t>Standardize timer names</t>
  </si>
  <si>
    <t>GATT proxy is defined as always connectable</t>
  </si>
  <si>
    <t>Alignment of text to corresponding states introduced by MDF</t>
  </si>
  <si>
    <t>Model introductions should include the word model</t>
  </si>
  <si>
    <t>Remove note refereencing link layer</t>
  </si>
  <si>
    <t>Replace application-layer security with access-layer security</t>
  </si>
  <si>
    <t>Wrong encoding of NetKeyIndex+AppKeyIndex field in access payload</t>
  </si>
  <si>
    <t>Incorrect lowercase: model to AppKey List</t>
  </si>
  <si>
    <t>Making access layer behavior explicit</t>
  </si>
  <si>
    <t>Incorrect manufacturer-specific opcode format</t>
  </si>
  <si>
    <t>Editorial updates: lowercase unprovisioned</t>
  </si>
  <si>
    <t>Fix table reference</t>
  </si>
  <si>
    <t>EDITORIAL NIT: Add Section before section number in link</t>
  </si>
  <si>
    <t>EDITORIAL NIT: Add missing period at sentence end</t>
  </si>
  <si>
    <t>EDITORIAL NIT: remove space from 0x 34</t>
  </si>
  <si>
    <t>EDITORIAL NIT: Hyphenate 32-bit and 64-bit in Table 3.53 headings</t>
  </si>
  <si>
    <t>EDITORIAL NIT: Hyphenate 96-hour</t>
  </si>
  <si>
    <t>Clarification about ignoring parallel link messages</t>
  </si>
  <si>
    <t>Ensure that Proxy_Filter_Status message is sent with same subnet keys as the received Set/Add or Remove message</t>
  </si>
  <si>
    <t>Cropped figure 3.47</t>
  </si>
  <si>
    <t>Redundant text about use of DevKey for Configuration messages and AppKey for Health messages</t>
  </si>
  <si>
    <t>Clarification on OOB Information field</t>
  </si>
  <si>
    <t>'Mesh Manager' is not a defined term</t>
  </si>
  <si>
    <t>Proxy Client has a bearer attached to it</t>
  </si>
  <si>
    <t>Asymmetric handling of the Prohibited and Reserved for Future Use values in provisioning protocol</t>
  </si>
  <si>
    <t>Proxy Protocol chapter text clarifications</t>
  </si>
  <si>
    <t>State explicitly to use ADV_NONCONN_IND</t>
  </si>
  <si>
    <t>Unclear requirement for Address field</t>
  </si>
  <si>
    <t>fix normative language in section 4.4.1.2.9</t>
  </si>
  <si>
    <t>Referenec for specfying Loc field values is incorrct</t>
  </si>
  <si>
    <t>Follow-up to E12587- additional instance of missing hyphen</t>
  </si>
  <si>
    <t>version ID description should explicitly support changing with firmware update</t>
  </si>
  <si>
    <t>All unprovisioned devices always support insecure provisioning</t>
  </si>
  <si>
    <t>Clarify that an unprovisioned device can terminate the provisioning link on unexpected errors</t>
  </si>
  <si>
    <t>Key available via an OOB mechanism is not clear</t>
  </si>
  <si>
    <t>Move Model IDs to Bluetooth Mesh Assigned Numbers</t>
  </si>
  <si>
    <t>Changes requested following Legal review</t>
  </si>
  <si>
    <t>Change</t>
  </si>
  <si>
    <t>Requirement needs to be clarified</t>
  </si>
  <si>
    <t>Adding requirement for message processing in models</t>
  </si>
  <si>
    <t>Editorial fixes in publishing</t>
  </si>
  <si>
    <t>Publish description fixes</t>
  </si>
  <si>
    <t>There is no Health Publish Period defined</t>
  </si>
  <si>
    <t>Small correction to picture</t>
  </si>
  <si>
    <t>Unclear requirement may result into a situation where Proxy Client does not receive new SNB state</t>
  </si>
  <si>
    <t>Need to indicate the access layer or above may enforce Segmented Message</t>
  </si>
  <si>
    <t>Rewrite the paragraph using better style</t>
  </si>
  <si>
    <t>Replace 'The XXX message...' with 'A XXX message...'</t>
  </si>
  <si>
    <t>Remove the WHITELIST and BLACKLIST terms</t>
  </si>
  <si>
    <t>Adding opcode field, and opcode size to message definitions</t>
  </si>
  <si>
    <t>Clarify about value of ListSize in filter status message in case of whitelist</t>
  </si>
  <si>
    <t>add hyphen and remove extra</t>
  </si>
  <si>
    <t>missing hyphens in</t>
  </si>
  <si>
    <t>extra word in transition parameter description</t>
  </si>
  <si>
    <t>How do you -identify- a heartbeat subscription state</t>
  </si>
  <si>
    <t>Friend queue management</t>
  </si>
  <si>
    <t>Include PB-GATT in the initial provisioning step</t>
  </si>
  <si>
    <t>Broken link and grammar fix</t>
  </si>
  <si>
    <t>AppKey unbind should not remove publication</t>
  </si>
  <si>
    <t>Add internal reference; add plural</t>
  </si>
  <si>
    <t>Remove security claim</t>
  </si>
  <si>
    <t>Add missing hyphens to -single octet opcode-</t>
  </si>
  <si>
    <t>Missing requirement to support at least one AppKey</t>
  </si>
  <si>
    <t>Add a statement for zeroing sequence number when recovering IV index</t>
  </si>
  <si>
    <t>Change message structure headings to be consistent</t>
  </si>
  <si>
    <t>Strange phrasing for AppKey refresh constraints</t>
  </si>
  <si>
    <t>State explicitly to use ADV_NONCONN_IND in mesh beacons and PB-ADV</t>
  </si>
  <si>
    <t>The Provisioner can be stuck forever if the spec is followed strictly</t>
  </si>
  <si>
    <t>Update links in References section entry for FIPS PUB 186-4 and NIST SP 800-56A</t>
  </si>
  <si>
    <t>Add randomization for periodic publishing</t>
  </si>
  <si>
    <t>Move Acronyms and Terminology sections</t>
  </si>
  <si>
    <t>Rename Contributors table to 'Acknowledgments'</t>
  </si>
  <si>
    <t>Add recommendation for TTL for a response message</t>
  </si>
  <si>
    <t>Be more explicit about application and device messages</t>
  </si>
  <si>
    <t>Change 'become' to 'becomes'</t>
  </si>
  <si>
    <t>Update NIST and FIPS references (follow up on E16827)</t>
  </si>
  <si>
    <t>How to identify a device with device name</t>
  </si>
  <si>
    <t>Incorrect interpretation can lead to wrong implementation</t>
  </si>
  <si>
    <t>replace figure 2.7 with better quality image</t>
  </si>
  <si>
    <t>Replace Figure 3.72 with different file type</t>
  </si>
  <si>
    <t>replace figure 7.4 with better quality image</t>
  </si>
  <si>
    <t>corrections for various editorial typos and inconsistencies</t>
  </si>
  <si>
    <t>Updates to the Mesh Profile Acronyms and abbreviations table</t>
  </si>
  <si>
    <t>Clarify error code when adding an AppKey already bound to another NetKey</t>
  </si>
  <si>
    <t>Editorial fixes for consistency</t>
  </si>
  <si>
    <t>Change Assigned Numbers reference to parent page</t>
  </si>
  <si>
    <t>Update NIST references [32] and [33]</t>
  </si>
  <si>
    <t>Change 'becomes' to 'become'</t>
  </si>
  <si>
    <t>Fix ambiguities of DESTINATION</t>
  </si>
  <si>
    <t>Aligning with the updated PCLA policy</t>
  </si>
  <si>
    <t>Change “Timer” to “timer” for consistency</t>
  </si>
  <si>
    <t>Sample URI is too long to fit in an advertisement</t>
  </si>
  <si>
    <t>Spec Best Practices issue</t>
  </si>
  <si>
    <t>State which instances of the Attention Timer to use</t>
  </si>
  <si>
    <t>Consistent capitalization for object name</t>
  </si>
  <si>
    <t>Intention of the network message cache</t>
  </si>
  <si>
    <t>Conflicting requirements</t>
  </si>
  <si>
    <t>IV recovery</t>
  </si>
  <si>
    <t>Add ‘Ab Text’ and italic formats to equations</t>
  </si>
  <si>
    <t>Missing row in Version History table</t>
  </si>
  <si>
    <t>Fix paragraphs with ‘must’ in Mesh Profile to conform to DG</t>
  </si>
  <si>
    <t>On Friend node or LPN or both sides?</t>
  </si>
  <si>
    <t>Message #19 and #20</t>
  </si>
  <si>
    <t>Field name inconsistent for PB-ADV Provisioning Capabilities</t>
  </si>
  <si>
    <t>Name inconsistent</t>
  </si>
  <si>
    <t>Minor errors in AD 2</t>
  </si>
  <si>
    <t>Add a requirements column to the Mesh Profile message tables</t>
  </si>
  <si>
    <t>EDITORIAL for Message0</t>
  </si>
  <si>
    <t>Field name inconsistent for Config Model Subscription Virtual Address Add/Delete/Overwrite</t>
  </si>
  <si>
    <t>Mesh Message AD Type and Mesh Beacon AD Type definitions clearification</t>
  </si>
  <si>
    <t>Follow-up legal incorp for Mesh Protocol</t>
  </si>
  <si>
    <t>Prohibited should be always capitalized</t>
  </si>
  <si>
    <t>For consistency, change ‘Variable’ to ‘variable’ in several Size columns</t>
  </si>
  <si>
    <t>Apply the latest Conformance text in Mesh Protocol</t>
  </si>
  <si>
    <t>Clarification on Parameters field size</t>
  </si>
  <si>
    <t>Invalid reference to Provisioning PDU Type values</t>
  </si>
  <si>
    <t>Conflicting requirement to run the Node Removal procedure although provisioning is optional</t>
  </si>
  <si>
    <t>Usage of messages by several models</t>
  </si>
  <si>
    <t>Errata 10635, 10974, 11128, 11173, 11176, 11206, 11207, 11213, 11249, 11256, 11271, 11272, 11273, 11275, 11276, 11301, 11302, 11309, 11310, 11322, 11329, 11341, 11345, 11358, 11359, 11384, 11392, 11394, 11414, 11415, 11416, 11627, 11700, 11712, 11737, 11799, 11802, 11836, 11850, 11901, 11922, 11936, 11940, 11976, 11977, 11978, 11991, 12006, 12013, 12046, 12079, 12092, 12111, 12154, 12226, 12277, 12390, 12403, 12426, 12439, 12543, 12556, 12579, 12581, 12582, 12586, 12587, 12781, 12825, 12834, 12871, 12975, 13008, 13010, 13030, 13084, 13101, 13124, 13171, 13217, 13331, 13430, 13433, 13443, 13446, 13506, 14731, 14734, 14743, 14745, 14804, 14814, 14815, 14885, 14921, 15011, 15080, 15106, 15155, 15210, 15335, 15456, 15457, 15458, 15499, 15696, 15755, 15875, 15889, 16334, 16350, 16386, 16391, 16402, 16408, 16436, 16462, 16701, 16827, 16847, 16870, 16871, 17029, 17059, 17093, 17158, 17203, 17215, 17341, 17345, 17348, 17364, 17369, 17376, 17624, 17955, 18051, 18071, 18117, 18131, 18137, 18181, 18316, 18469, 18487, 18491, 18741, 18932, 19041, 19118, 19250, 20514, 20541, 20554, 20568, 20574, 20586, 20596, 22321, 22354, 22468, 22717, 22761, 22766, 22942, 22979, 23258, 23406</t>
  </si>
  <si>
    <t>Not Categorized</t>
  </si>
  <si>
    <r>
      <t xml:space="preserve">TSE </t>
    </r>
    <r>
      <rPr>
        <b/>
        <sz val="10"/>
        <color rgb="FFFF0000"/>
        <rFont val="Arial"/>
        <family val="2"/>
      </rPr>
      <t>Severity</t>
    </r>
    <r>
      <rPr>
        <b/>
        <sz val="10"/>
        <rFont val="Arial"/>
        <family val="2"/>
      </rPr>
      <t>*</t>
    </r>
  </si>
  <si>
    <r>
      <t>TSE</t>
    </r>
    <r>
      <rPr>
        <b/>
        <sz val="10"/>
        <color rgb="FFFF0000"/>
        <rFont val="Arial"/>
        <family val="2"/>
      </rPr>
      <t xml:space="preserve"> ID (s)</t>
    </r>
  </si>
  <si>
    <r>
      <t xml:space="preserve">* TSE </t>
    </r>
    <r>
      <rPr>
        <sz val="10"/>
        <color rgb="FFFF0000"/>
        <rFont val="Arial"/>
        <family val="2"/>
      </rPr>
      <t>severity</t>
    </r>
    <r>
      <rPr>
        <sz val="10"/>
        <color rgb="FF000000"/>
        <rFont val="Arial"/>
        <family val="2"/>
      </rPr>
      <t xml:space="preserve"> categorization began with TCRL 2015-1 around February 2015. Prior to that date, TSEs external to the Core will not have </t>
    </r>
    <r>
      <rPr>
        <sz val="10"/>
        <color rgb="FFFF0000"/>
        <rFont val="Arial"/>
        <family val="2"/>
      </rPr>
      <t>a severity</t>
    </r>
    <r>
      <rPr>
        <sz val="10"/>
        <color rgb="FF000000"/>
        <rFont val="Arial"/>
        <family val="2"/>
      </rPr>
      <t>.</t>
    </r>
  </si>
  <si>
    <t>Mesh Protocol 1.1</t>
  </si>
  <si>
    <t>Mesh Model 1.1</t>
  </si>
  <si>
    <t>Need tables describing the complete structure</t>
  </si>
  <si>
    <t>Messages published by a Model</t>
  </si>
  <si>
    <t>Handling Sensor Cadence Set when Sensor Server does not support Sensor Cadence state</t>
  </si>
  <si>
    <t>Handling Sensor Setting Set when Sensor Setup Server does not support the Sensor Setting Property ID state for the Property ID specified in the message.</t>
  </si>
  <si>
    <t>Reference to DevKey usage with Time Setup Server</t>
  </si>
  <si>
    <t>.z editorial: Fix reliable message in heading</t>
  </si>
  <si>
    <t>.z editorial: Cite un-cited references or remove them</t>
  </si>
  <si>
    <t>Object naming convention: Capitalize Controller as part of a controller name</t>
  </si>
  <si>
    <t>Introduce Figures 6.8 and 6.9</t>
  </si>
  <si>
    <t>Bad reference to section 0</t>
  </si>
  <si>
    <t>main element != primary element</t>
  </si>
  <si>
    <t>Model may be present only on the Primary element</t>
  </si>
  <si>
    <t>Scene transition time has priority over individual transition times</t>
  </si>
  <si>
    <t>Property ID is per sensor rather than per element</t>
  </si>
  <si>
    <t>Sensor Setup Server model shall not support publication</t>
  </si>
  <si>
    <t>Light LC Server publishing rules require clarification</t>
  </si>
  <si>
    <t>Incorrect message names in Light LC Transition Time</t>
  </si>
  <si>
    <t>Clarify a transaction is aborted on other state change</t>
  </si>
  <si>
    <t>Light On and Occupancy On messages not considered in Fade On state</t>
  </si>
  <si>
    <t>Allow multiple Scene Servers</t>
  </si>
  <si>
    <t>Clarify what is included in the Sensor Status publication</t>
  </si>
  <si>
    <t>Scene Client text does not acknowledge that the Scene Server may affect more than one element</t>
  </si>
  <si>
    <t>Generic OnPowerUp state is listed for Scheduler Setup Server</t>
  </si>
  <si>
    <t>Generic Delta Set/Set Unacknowledged transactions</t>
  </si>
  <si>
    <t>Is Generic Default Transition Time Server mandatory or optional for Scene Server?</t>
  </si>
  <si>
    <t>Informative text in conflict with Test Spec procedure</t>
  </si>
  <si>
    <t>EDITORIAL GLOBAL: Conditional footnotes for tables should follow the caption</t>
  </si>
  <si>
    <t>Apply fixes from Issue 8776</t>
  </si>
  <si>
    <t>Reader can understand that Temperature Server shall be on the same element as CTL Server</t>
  </si>
  <si>
    <t>No rule for TAI-UTC Delta and Time Zone Offset in Time Set</t>
  </si>
  <si>
    <t>Scheduler Action Status for undefined entry</t>
  </si>
  <si>
    <t>No rule to set Index field of Scheduler Action Status message</t>
  </si>
  <si>
    <t>Hour have an enumerated 'at a random' value</t>
  </si>
  <si>
    <t>Missing a precision of what the Time state is at any time.</t>
  </si>
  <si>
    <t>Missing termination in relaying Time Status messages</t>
  </si>
  <si>
    <t>Fade Standby Manual clarifications</t>
  </si>
  <si>
    <t>Editorial cleanup of CTL Messages</t>
  </si>
  <si>
    <t>Division by 0 in binding CTL with Level</t>
  </si>
  <si>
    <t>Section Name referred should be 3.1.4 instead of 3.1.3 for the Generic OnPowerUp State</t>
  </si>
  <si>
    <t>Conflict between Time Role message and behavior definition</t>
  </si>
  <si>
    <t>Generic Power Level Setup Server shouldn't send the Generic Power Range Status message</t>
  </si>
  <si>
    <t>Confusion between Scene Server and Scene Setup Server</t>
  </si>
  <si>
    <t>Inconsistent requirement, probably copy-paste error</t>
  </si>
  <si>
    <t>Typo</t>
  </si>
  <si>
    <t>Incorrect reference to Light Lightness Actual state</t>
  </si>
  <si>
    <t>What is change</t>
  </si>
  <si>
    <t>The prohibited value combination is not specified</t>
  </si>
  <si>
    <t>Explicitly state that LC Light OnOff must adhere to Section 3.1.1.1</t>
  </si>
  <si>
    <t>Different interpretation leads to different status messages</t>
  </si>
  <si>
    <t>What to do if Range is Unknown</t>
  </si>
  <si>
    <t>Table 4.42  (Sensor Setup Server) caption is wrong</t>
  </si>
  <si>
    <t>Minor error in state name</t>
  </si>
  <si>
    <t>Rounding errors in after applying formulae</t>
  </si>
  <si>
    <t>Rename Generic Power OnOff Server</t>
  </si>
  <si>
    <t>Recalling scene having Light LC mode set to On.</t>
  </si>
  <si>
    <t>Light LC Time Occupancy Delay shall be used for all occupancy sensor messages</t>
  </si>
  <si>
    <t>Unclear intention of the statement on opcode / parameters</t>
  </si>
  <si>
    <t>Light LC Ambient LuxLevel is changed by Sensor Status messages only</t>
  </si>
  <si>
    <t>Describe how the client models distinguish between different status messages</t>
  </si>
  <si>
    <t>Transition Number of Steps field equal to 0x3F</t>
  </si>
  <si>
    <t>Incorporation error in E11367</t>
  </si>
  <si>
    <t>Better descriptions of tables (using TE-agreed style)</t>
  </si>
  <si>
    <t>Updating grammer for references defined in tables</t>
  </si>
  <si>
    <t>Missing 'to' and 'the'</t>
  </si>
  <si>
    <t>Delete 'is'</t>
  </si>
  <si>
    <t>How to compose sensor series column status for all kinds of sensor properties?</t>
  </si>
  <si>
    <t>How sensor setting message should work in interoperable way</t>
  </si>
  <si>
    <t>Unclear definition of Month bitfield</t>
  </si>
  <si>
    <t>The states should have the same storage size and format as that of Property</t>
  </si>
  <si>
    <t>Post E14744 cleanup in message definitions</t>
  </si>
  <si>
    <t>Adding opcode field, and opcode size  to message definitions</t>
  </si>
  <si>
    <t>Scenes Register used instead of Scene Register</t>
  </si>
  <si>
    <t>Incorrect use of hyphens in</t>
  </si>
  <si>
    <t>missing article in some</t>
  </si>
  <si>
    <t>Incorrect article</t>
  </si>
  <si>
    <t>Incorrect references to 'Generic Power Level Range'</t>
  </si>
  <si>
    <t>non-specific table references</t>
  </si>
  <si>
    <t>Missed reference update from E12907</t>
  </si>
  <si>
    <t>Informative text is not aligned with actual requirement in 6.1.3.1.2</t>
  </si>
  <si>
    <t>Figure 6.11 needs update.</t>
  </si>
  <si>
    <t>Replace -unreliable- by -unacknowledged- on the figures</t>
  </si>
  <si>
    <t>Receiving Light HSL Default Set changes the non-default states</t>
  </si>
  <si>
    <t>Ambiguity about whether requirement to send status message immediately upon state change applies here</t>
  </si>
  <si>
    <t>Bound state reference is incomplete</t>
  </si>
  <si>
    <t>Bound states table for Light xyL model is not fully correct</t>
  </si>
  <si>
    <t>Behavior of model when message have delay parameter</t>
  </si>
  <si>
    <t>Clarify disabling a scheduled entry</t>
  </si>
  <si>
    <t>Avoid starting a transition when none of the stored states does</t>
  </si>
  <si>
    <t>Conflicting valid length of Format B Marshalled Sensor Data</t>
  </si>
  <si>
    <t>Sensor Data State for multisensors</t>
  </si>
  <si>
    <t>Status is not published correctly in example</t>
  </si>
  <si>
    <t>Summary not entered.</t>
  </si>
  <si>
    <t>Conflicting definition of Status Trigger Delta Down/Up</t>
  </si>
  <si>
    <t>Conflicting definition of relative (type 0b1) Status Trigger Delta Down/up</t>
  </si>
  <si>
    <t>“Stored with Scene” we should abandon usage of composite states.</t>
  </si>
  <si>
    <t>Scheduler Server should not extended the Scene Server</t>
  </si>
  <si>
    <t>Not Reviewed</t>
  </si>
  <si>
    <t>Sensor Setting Status message have conflicting optional fields</t>
  </si>
  <si>
    <t>Processing Occupancy On in Fade Standby Manual</t>
  </si>
  <si>
    <t>Make it explicit the Recall may be overriden</t>
  </si>
  <si>
    <t>E15886 incorporation errors</t>
  </si>
  <si>
    <t>Make language consistent</t>
  </si>
  <si>
    <t>Recommend the value for the Delay field</t>
  </si>
  <si>
    <t>Note text contains the word 'shall'</t>
  </si>
  <si>
    <t>Wrong model in CTL Temperature Server table</t>
  </si>
  <si>
    <t>HSL “Stored with Scene” we should abandon usage of composite states.</t>
  </si>
  <si>
    <t>Marshalled Sensor Data item figure in vector format</t>
  </si>
  <si>
    <t>xyL “Stored with Scene” we should abandon usage of composite states</t>
  </si>
  <si>
    <t>Removing "field" from Time state definition</t>
  </si>
  <si>
    <t>Relate the Generic Client Property Server model with the Generic Property Client model</t>
  </si>
  <si>
    <t>Fix "Generic On/Off state"</t>
  </si>
  <si>
    <t>Fix two typos</t>
  </si>
  <si>
    <t>Small corrections to HSL messages</t>
  </si>
  <si>
    <t>Broken WGS84 Link</t>
  </si>
  <si>
    <t>Fix references to external references</t>
  </si>
  <si>
    <t>Power OnOff Setup Server arrow</t>
  </si>
  <si>
    <t>Every 15 or 20 seconds</t>
  </si>
  <si>
    <t>formatting- fix list numbering in first list of Section 7.4.1</t>
  </si>
  <si>
    <t>Updates to the Mesh Model Acronyms and abbreviations table</t>
  </si>
  <si>
    <t>Wrong cross-reference</t>
  </si>
  <si>
    <t>Kelvin unit capitalization</t>
  </si>
  <si>
    <t>remove intro text in Acronyms and abbreviations section</t>
  </si>
  <si>
    <t>minor editorial fixes</t>
  </si>
  <si>
    <t>Unclarified behavior in SET-STATUS transaction</t>
  </si>
  <si>
    <t>Undefined behavior when Sensor Property ID state is unknown to the server</t>
  </si>
  <si>
    <t>Unclear behavior when Status Trigger Delta Down or Up is set to zero</t>
  </si>
  <si>
    <t>State names typos</t>
  </si>
  <si>
    <t>Fixing Light LC State Machine conditions</t>
  </si>
  <si>
    <t>Minor changes due to v1.0.1 incorporation errors:</t>
  </si>
  <si>
    <t>Clarify Light Lightness Actual</t>
  </si>
  <si>
    <t>Fix paragraph with ‘must’ in Mesh Model to conform to DG</t>
  </si>
  <si>
    <t>Apply Mesh Model legal feedback to adopted text</t>
  </si>
  <si>
    <t>Add a requirements column to the message tables</t>
  </si>
  <si>
    <t>Unknown value cannot be compared to color temperature numerically</t>
  </si>
  <si>
    <t>Wrong recommendation for delay equation</t>
  </si>
  <si>
    <t>Units name plurals</t>
  </si>
  <si>
    <t>Convert note to example</t>
  </si>
  <si>
    <t>Apply the latest Conformance text in Mesh Model</t>
  </si>
  <si>
    <t>Unclear behavior in LC regulator can lead to different implementations - potentially affects Basic Lightness Controller Mesh profile</t>
  </si>
  <si>
    <t>Dim to dark behavior</t>
  </si>
  <si>
    <t>Sensor Status field name change</t>
  </si>
  <si>
    <t>Wrong field names</t>
  </si>
  <si>
    <t>Yes - tied to spec change</t>
  </si>
  <si>
    <r>
      <t xml:space="preserve">Mesh </t>
    </r>
    <r>
      <rPr>
        <b/>
        <sz val="16"/>
        <color rgb="FFFF0000"/>
        <rFont val="Arial"/>
        <family val="2"/>
      </rPr>
      <t xml:space="preserve">Protocol Specification </t>
    </r>
    <r>
      <rPr>
        <b/>
        <sz val="16"/>
        <color rgb="FF000000"/>
        <rFont val="Arial"/>
        <family val="2"/>
      </rPr>
      <t xml:space="preserve"> (MESH)</t>
    </r>
  </si>
  <si>
    <t>Updated values in Table 4.32,
Common Series Get/Status Behavior Values for the
Sensor Series Column State; Table 4.33, Common
Column Get/Status Behavior Values for the Sensor
Series Column State; Table 4.139, Common Series
Get/Status Invalid Parameter Behavior Values for the
Sensor Series Column State; Table 4.140, Common Column Get/Status Invalid Parameter Behavior
Values for the Sensor Series Column State;
Table 4.200, Common Column Get/Status Procedure
Values for the Sensor Column State; and Table 4.201,
Common Series Get/Status Procedure Values for the
Sensor Series Column State.</t>
  </si>
  <si>
    <t>Test impact handled as a Test Errata for Draft Specs type rather than a TSE https://bluetooth.atlassian.net/browse/ES-23036</t>
  </si>
  <si>
    <t>Test impact handled as a Test Errata for Draft Specs type rather than a TSE https://bluetooth.atlassian.net/browse/ES-22935</t>
  </si>
  <si>
    <t>Errata 10903, 10950, 11148, 11149, 11263, 11277, 11278, 11279, 11291, 11343, 11345, 11350, 11361, 11367, 11370, 11372, 11448, 11631, 11664, 11713, 11734, 11759, 11771, 11805, 11881, 11907, 11937, 11942, 11960, 11993, 12090, 12091, 12146, 12256, 12258, 12282, 12328, 12371, 12494, 12572, 12687, 12688, 12835, 12906, 12907, 13011, 13093, 13269, 13288, 13334, 13410, 13487, 13499, 13507, 13509, 13510, 13529, 13541, 13558, 13560, 14733, 14744, 14798, 14822, 14843, 14976, 14978, 15015, 15057, 15125, 15141, 15207, 15209, 15279, 15430, 15439, 15470, 15483, 15484, 15512, 15655, 15665, 15716, 15865, 15886, 15922, 15923, 16106, 16130, 16154, 16223, 16227, 16302, 16349, 16399, 16400, 16472, 16555, 16579, 16640, 16641, 16666, 16762, 16777, 16783, 16818, 16820, 16821, 16844, 16845, 16848, 16872, 16987, 17092, 17156, 17160, 17204, 17207, 17280, 17362, 17370, 17416, 17418, 17537, 17613, 17672, 17677, 17776, 17915, 17953, 18035, 18036, 18037, 18127, 18136, 18160, 19117, 19121, 19249, 20364, 20397, 20433, 20434, 20435, 22651, 22767, 22829, 22980, 22983, 23134, 23160</t>
  </si>
  <si>
    <t>Updated as of the TCRL 2024-2-addition release. Includes errata for ALSNLCP 1.0.1, BLCNLCP 1.0.1, BSSNLCP 1.0.1, DICNLCP 1.0.1, ENMNLCP 1.0.1, MESH 1.1, MMDL 1.1, and OCSNLCP 1.0.1. Updated incorrect links. Updated headings for Jira field names and values throughout. Prepared for TCRL 2024-2-addition publication.</t>
  </si>
  <si>
    <t>Updates the test procedure of a GMIT test case.</t>
  </si>
  <si>
    <t>Added a Note before the Expected Outcome section for “Common Scene Store/Recall Behavior” (currently Section 4.4.6); TSE is noted as associated with TCs MMDL/SR/LHSL/BV/07-C, MMDL/SR/LXYL/BV-09-C, MMDL/SR/LCTL/BV-07-C.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</si>
</sst>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mm\-yyyy"/>
    <numFmt numFmtId="165" formatCode="dd\-mmm\-yyyy"/>
    <numFmt numFmtId="166" formatCode="yyyy\-mm\-dd;@"/>
  </numFmts>
  <fonts count="20" x14ac:knownFonts="1">
    <font>
      <sz val="10"/>
      <color rgb="FF000000"/>
      <name val="Arial"/>
    </font>
    <font>
      <sz val="11"/>
      <color theme="1"/>
      <name val="Calibri"/>
      <family val="2"/>
      <scheme val="minor"/>
    </font>
    <font>
      <sz val="10"/>
      <name val="Arial"/>
      <family val="2"/>
    </font>
    <font>
      <sz val="10"/>
      <color indexed="8"/>
      <name val="Arial"/>
      <family val="2"/>
    </font>
    <font>
      <sz val="10"/>
      <color rgb="FF000000"/>
      <name val="Arial"/>
      <family val="2"/>
    </font>
    <font>
      <b/>
      <sz val="10"/>
      <color rgb="FF000000"/>
      <name val="Arial"/>
      <family val="2"/>
    </font>
    <font>
      <b/>
      <sz val="10"/>
      <name val="Arial"/>
      <family val="2"/>
    </font>
    <font>
      <u/>
      <sz val="10"/>
      <color theme="10"/>
      <name val="Arial"/>
      <family val="2"/>
    </font>
    <font>
      <sz val="10"/>
      <color theme="1"/>
      <name val="Arial"/>
      <family val="2"/>
    </font>
    <font>
      <u/>
      <sz val="11"/>
      <color theme="10"/>
      <name val="Calibri"/>
      <family val="2"/>
      <scheme val="minor"/>
    </font>
    <font>
      <b/>
      <sz val="18"/>
      <color theme="1"/>
      <name val="Arial"/>
      <family val="2"/>
    </font>
    <font>
      <b/>
      <sz val="14"/>
      <color theme="1"/>
      <name val="Arial"/>
      <family val="2"/>
    </font>
    <font>
      <sz val="14"/>
      <color theme="1"/>
      <name val="Arial"/>
      <family val="2"/>
    </font>
    <font>
      <b/>
      <sz val="10"/>
      <color theme="1"/>
      <name val="Arial"/>
      <family val="2"/>
    </font>
    <font>
      <b/>
      <sz val="16"/>
      <color rgb="FF000000"/>
      <name val="Arial"/>
      <family val="2"/>
    </font>
    <font>
      <sz val="11"/>
      <color theme="1"/>
      <name val="Arial"/>
      <family val="2"/>
    </font>
    <font>
      <sz val="10"/>
      <color rgb="FFFF0000"/>
      <name val="Arial"/>
      <family val="2"/>
    </font>
    <font>
      <b/>
      <sz val="12"/>
      <color rgb="FFFF0000"/>
      <name val="Arial"/>
      <family val="2"/>
    </font>
    <font>
      <b/>
      <sz val="10"/>
      <color rgb="FFFF0000"/>
      <name val="Arial"/>
      <family val="2"/>
    </font>
    <font>
      <b/>
      <sz val="16"/>
      <color rgb="FFFF0000"/>
      <name val="Arial"/>
      <family val="2"/>
    </font>
  </fonts>
  <fills count="12">
    <fill>
      <patternFill patternType="none"/>
    </fill>
    <fill>
      <patternFill patternType="gray125"/>
    </fill>
    <fill>
      <patternFill patternType="solid">
        <fgColor indexed="9"/>
        <bgColor indexed="24"/>
      </patternFill>
    </fill>
    <fill>
      <patternFill patternType="solid">
        <fgColor indexed="22"/>
        <bgColor indexed="24"/>
      </patternFill>
    </fill>
    <fill>
      <patternFill patternType="solid">
        <fgColor theme="2"/>
        <bgColor indexed="64"/>
      </patternFill>
    </fill>
    <fill>
      <patternFill patternType="solid">
        <fgColor theme="0"/>
        <bgColor indexed="64"/>
      </patternFill>
    </fill>
    <fill>
      <patternFill patternType="solid">
        <fgColor indexed="22"/>
        <bgColor indexed="31"/>
      </patternFill>
    </fill>
    <fill>
      <patternFill patternType="solid">
        <fgColor rgb="FFB1A0C7"/>
        <bgColor indexed="64"/>
      </patternFill>
    </fill>
    <fill>
      <patternFill patternType="solid">
        <fgColor rgb="FFFFD85B"/>
        <bgColor indexed="64"/>
      </patternFill>
    </fill>
    <fill>
      <patternFill patternType="solid">
        <fgColor theme="0" tint="-0.249977111117893"/>
        <bgColor indexed="24"/>
      </patternFill>
    </fill>
    <fill>
      <patternFill patternType="solid">
        <fgColor theme="0" tint="-0.34998626667073579"/>
        <bgColor indexed="24"/>
      </patternFill>
    </fill>
    <fill>
      <patternFill patternType="solid">
        <fgColor theme="0" tint="-0.249977111117893"/>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style="thin">
        <color indexed="64"/>
      </top>
      <bottom style="thin">
        <color indexed="64"/>
      </bottom>
      <diagonal/>
    </border>
    <border>
      <left style="thin">
        <color indexed="8"/>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auto="1"/>
      </left>
      <right style="medium">
        <color auto="1"/>
      </right>
      <top style="thin">
        <color auto="1"/>
      </top>
      <bottom style="medium">
        <color auto="1"/>
      </bottom>
      <diagonal/>
    </border>
    <border>
      <left style="thin">
        <color indexed="64"/>
      </left>
      <right style="medium">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7" fillId="0" borderId="0" applyNumberFormat="0" applyFill="0" applyBorder="0" applyAlignment="0" applyProtection="0"/>
    <xf numFmtId="0" fontId="1" fillId="0" borderId="0"/>
    <xf numFmtId="0" fontId="9" fillId="0" borderId="0" applyNumberFormat="0" applyFill="0" applyBorder="0" applyAlignment="0" applyProtection="0"/>
    <xf numFmtId="0" fontId="2" fillId="0" borderId="0"/>
  </cellStyleXfs>
  <cellXfs count="113">
    <xf numFmtId="0" fontId="0" fillId="0" borderId="0" xfId="0"/>
    <xf numFmtId="0" fontId="0" fillId="0" borderId="0" xfId="0" applyAlignment="1">
      <alignment horizontal="left"/>
    </xf>
    <xf numFmtId="0" fontId="6" fillId="0" borderId="0" xfId="0" applyFont="1" applyAlignment="1">
      <alignment horizontal="center"/>
    </xf>
    <xf numFmtId="0" fontId="0" fillId="0" borderId="0" xfId="0" applyAlignment="1">
      <alignment horizontal="center"/>
    </xf>
    <xf numFmtId="0" fontId="1" fillId="0" borderId="0" xfId="2"/>
    <xf numFmtId="0" fontId="10" fillId="0" borderId="0" xfId="4" applyFont="1"/>
    <xf numFmtId="0" fontId="8" fillId="0" borderId="0" xfId="4" applyFont="1"/>
    <xf numFmtId="0" fontId="11" fillId="0" borderId="0" xfId="4" applyFont="1"/>
    <xf numFmtId="0" fontId="12" fillId="0" borderId="0" xfId="4" applyFont="1"/>
    <xf numFmtId="0" fontId="13" fillId="0" borderId="0" xfId="4" applyFont="1"/>
    <xf numFmtId="49" fontId="11" fillId="0" borderId="0" xfId="0" applyNumberFormat="1" applyFont="1" applyAlignment="1">
      <alignment horizontal="left" vertical="top"/>
    </xf>
    <xf numFmtId="166" fontId="8" fillId="0" borderId="0" xfId="0" applyNumberFormat="1" applyFont="1" applyAlignment="1">
      <alignment vertical="top"/>
    </xf>
    <xf numFmtId="0" fontId="8" fillId="0" borderId="0" xfId="0" applyFont="1" applyAlignment="1">
      <alignment horizontal="left" vertical="top" wrapText="1"/>
    </xf>
    <xf numFmtId="0" fontId="8" fillId="0" borderId="0" xfId="0" applyFont="1" applyAlignment="1">
      <alignment vertical="top"/>
    </xf>
    <xf numFmtId="0" fontId="8" fillId="0" borderId="0" xfId="0" applyFont="1"/>
    <xf numFmtId="166" fontId="8" fillId="0" borderId="0" xfId="0" applyNumberFormat="1" applyFont="1"/>
    <xf numFmtId="0" fontId="8" fillId="0" borderId="0" xfId="0" applyFont="1" applyAlignment="1">
      <alignment wrapText="1"/>
    </xf>
    <xf numFmtId="49" fontId="13" fillId="6" borderId="7" xfId="0" applyNumberFormat="1" applyFont="1" applyFill="1" applyBorder="1" applyAlignment="1">
      <alignment horizontal="left" vertical="top"/>
    </xf>
    <xf numFmtId="166" fontId="13" fillId="6" borderId="8" xfId="0" applyNumberFormat="1" applyFont="1" applyFill="1" applyBorder="1" applyAlignment="1">
      <alignment horizontal="left" vertical="top"/>
    </xf>
    <xf numFmtId="0" fontId="14" fillId="0" borderId="0" xfId="0" applyFont="1" applyAlignment="1">
      <alignment horizontal="left"/>
    </xf>
    <xf numFmtId="0" fontId="5" fillId="0" borderId="4" xfId="0" applyFont="1" applyBorder="1" applyAlignment="1">
      <alignment horizontal="left" wrapText="1"/>
    </xf>
    <xf numFmtId="164" fontId="4" fillId="5" borderId="5" xfId="2" applyNumberFormat="1" applyFont="1" applyFill="1" applyBorder="1" applyAlignment="1">
      <alignment horizontal="left" wrapText="1"/>
    </xf>
    <xf numFmtId="0" fontId="4" fillId="0" borderId="0" xfId="0" applyFont="1" applyAlignment="1">
      <alignment horizontal="left"/>
    </xf>
    <xf numFmtId="0" fontId="6" fillId="3" borderId="6" xfId="0" applyFont="1" applyFill="1" applyBorder="1" applyAlignment="1">
      <alignment horizontal="left" vertical="center" wrapText="1"/>
    </xf>
    <xf numFmtId="0" fontId="6" fillId="3" borderId="6" xfId="0" applyFont="1" applyFill="1" applyBorder="1" applyAlignment="1">
      <alignment horizontal="center" vertical="center" wrapText="1"/>
    </xf>
    <xf numFmtId="0" fontId="6" fillId="3" borderId="6" xfId="0" applyFont="1" applyFill="1" applyBorder="1" applyAlignment="1">
      <alignment horizontal="center" vertical="center"/>
    </xf>
    <xf numFmtId="0" fontId="13" fillId="6" borderId="10" xfId="0" applyFont="1" applyFill="1" applyBorder="1" applyAlignment="1">
      <alignment horizontal="left" vertical="top" wrapText="1"/>
    </xf>
    <xf numFmtId="0" fontId="3" fillId="2" borderId="6" xfId="0" applyFont="1" applyFill="1" applyBorder="1" applyAlignment="1">
      <alignment horizontal="left" vertical="top" wrapText="1"/>
    </xf>
    <xf numFmtId="0" fontId="8" fillId="5" borderId="6" xfId="2" applyFont="1" applyFill="1" applyBorder="1" applyAlignment="1">
      <alignment wrapText="1"/>
    </xf>
    <xf numFmtId="0" fontId="4" fillId="0" borderId="0" xfId="0" applyFont="1"/>
    <xf numFmtId="0" fontId="4" fillId="0" borderId="0" xfId="0" applyFont="1" applyAlignment="1">
      <alignment horizontal="center"/>
    </xf>
    <xf numFmtId="0" fontId="15" fillId="0" borderId="0" xfId="2" applyFont="1"/>
    <xf numFmtId="0" fontId="7" fillId="2" borderId="6" xfId="1" applyFill="1" applyBorder="1" applyAlignment="1">
      <alignment horizontal="left" vertical="top" wrapText="1"/>
    </xf>
    <xf numFmtId="0" fontId="13" fillId="4" borderId="6" xfId="2" applyFont="1" applyFill="1" applyBorder="1" applyAlignment="1">
      <alignment horizontal="left" wrapText="1"/>
    </xf>
    <xf numFmtId="0" fontId="13" fillId="4" borderId="3" xfId="2" applyFont="1" applyFill="1" applyBorder="1" applyAlignment="1">
      <alignment horizontal="left" wrapText="1"/>
    </xf>
    <xf numFmtId="0" fontId="13" fillId="4" borderId="6" xfId="2" applyFont="1" applyFill="1" applyBorder="1" applyAlignment="1">
      <alignment wrapText="1"/>
    </xf>
    <xf numFmtId="0" fontId="7" fillId="3" borderId="12" xfId="1" applyFill="1" applyBorder="1" applyAlignment="1">
      <alignment horizontal="left" vertical="top" wrapText="1"/>
    </xf>
    <xf numFmtId="0" fontId="7" fillId="3" borderId="12" xfId="1" applyFill="1" applyBorder="1" applyAlignment="1">
      <alignment horizontal="left" vertical="top"/>
    </xf>
    <xf numFmtId="0" fontId="2" fillId="3" borderId="12" xfId="0" applyFont="1" applyFill="1" applyBorder="1" applyAlignment="1">
      <alignment horizontal="left" vertical="top" wrapText="1"/>
    </xf>
    <xf numFmtId="0" fontId="2" fillId="2" borderId="6" xfId="0" applyFont="1" applyFill="1" applyBorder="1" applyAlignment="1">
      <alignment horizontal="left" vertical="top" wrapText="1"/>
    </xf>
    <xf numFmtId="0" fontId="2" fillId="3" borderId="12"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3" borderId="12" xfId="0" applyFont="1" applyFill="1" applyBorder="1" applyAlignment="1">
      <alignment horizontal="left" vertical="top"/>
    </xf>
    <xf numFmtId="0" fontId="2" fillId="0" borderId="11" xfId="0" applyFont="1" applyBorder="1" applyAlignment="1">
      <alignment wrapText="1"/>
    </xf>
    <xf numFmtId="49" fontId="2" fillId="0" borderId="9" xfId="0" applyNumberFormat="1" applyFont="1" applyBorder="1"/>
    <xf numFmtId="166" fontId="2" fillId="0" borderId="9" xfId="0" applyNumberFormat="1" applyFont="1" applyBorder="1" applyAlignment="1">
      <alignment horizontal="center"/>
    </xf>
    <xf numFmtId="164" fontId="8" fillId="5" borderId="5" xfId="2" applyNumberFormat="1" applyFont="1" applyFill="1" applyBorder="1" applyAlignment="1">
      <alignment horizontal="left" wrapText="1"/>
    </xf>
    <xf numFmtId="0" fontId="8" fillId="2" borderId="6" xfId="0" applyFont="1" applyFill="1" applyBorder="1" applyAlignment="1">
      <alignment horizontal="left" vertical="top" wrapText="1"/>
    </xf>
    <xf numFmtId="0" fontId="8" fillId="3" borderId="12" xfId="0" applyFont="1" applyFill="1" applyBorder="1" applyAlignment="1">
      <alignment horizontal="left" vertical="top" wrapText="1"/>
    </xf>
    <xf numFmtId="165" fontId="16" fillId="0" borderId="0" xfId="4" applyNumberFormat="1" applyFont="1" applyAlignment="1">
      <alignment horizontal="left"/>
    </xf>
    <xf numFmtId="0" fontId="8" fillId="0" borderId="0" xfId="4" applyFont="1" applyAlignment="1">
      <alignment horizontal="left" wrapText="1"/>
    </xf>
    <xf numFmtId="0" fontId="16" fillId="0" borderId="13" xfId="0" applyFont="1" applyBorder="1" applyAlignment="1">
      <alignment horizontal="left" vertical="top" wrapText="1"/>
    </xf>
    <xf numFmtId="0" fontId="6" fillId="0" borderId="14" xfId="0" applyFont="1" applyBorder="1"/>
    <xf numFmtId="0" fontId="2" fillId="0" borderId="15"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7" fillId="7" borderId="16" xfId="1" applyFill="1" applyBorder="1" applyAlignment="1" applyProtection="1"/>
    <xf numFmtId="0" fontId="0" fillId="0" borderId="20" xfId="0" applyBorder="1"/>
    <xf numFmtId="0" fontId="0" fillId="8" borderId="24" xfId="0" applyFill="1" applyBorder="1"/>
    <xf numFmtId="0" fontId="17" fillId="0" borderId="0" xfId="0" applyFont="1" applyAlignment="1">
      <alignment vertical="center"/>
    </xf>
    <xf numFmtId="49" fontId="16" fillId="0" borderId="28" xfId="0" applyNumberFormat="1" applyFont="1" applyBorder="1"/>
    <xf numFmtId="166" fontId="16" fillId="0" borderId="28" xfId="0" applyNumberFormat="1" applyFont="1" applyBorder="1" applyAlignment="1">
      <alignment horizontal="center"/>
    </xf>
    <xf numFmtId="166" fontId="2" fillId="0" borderId="29" xfId="0" applyNumberFormat="1" applyFont="1" applyBorder="1" applyAlignment="1">
      <alignment horizontal="center"/>
    </xf>
    <xf numFmtId="49" fontId="2" fillId="0" borderId="29" xfId="0" applyNumberFormat="1" applyFont="1" applyBorder="1"/>
    <xf numFmtId="0" fontId="2" fillId="0" borderId="30" xfId="0" applyFont="1" applyBorder="1" applyAlignment="1">
      <alignment wrapText="1"/>
    </xf>
    <xf numFmtId="164" fontId="16" fillId="5" borderId="5" xfId="2" applyNumberFormat="1" applyFont="1" applyFill="1" applyBorder="1" applyAlignment="1">
      <alignment horizontal="left" wrapText="1"/>
    </xf>
    <xf numFmtId="0" fontId="16" fillId="5" borderId="6" xfId="2" applyFont="1" applyFill="1" applyBorder="1" applyAlignment="1">
      <alignment wrapText="1"/>
    </xf>
    <xf numFmtId="0" fontId="16" fillId="2" borderId="6" xfId="0" applyFont="1" applyFill="1" applyBorder="1" applyAlignment="1">
      <alignment horizontal="left" vertical="top" wrapText="1"/>
    </xf>
    <xf numFmtId="0" fontId="16" fillId="3" borderId="12" xfId="0" applyFont="1" applyFill="1" applyBorder="1" applyAlignment="1">
      <alignment horizontal="left" vertical="top" wrapText="1"/>
    </xf>
    <xf numFmtId="0" fontId="16" fillId="3" borderId="12" xfId="0" applyFont="1" applyFill="1" applyBorder="1" applyAlignment="1">
      <alignment horizontal="center" vertical="top" wrapText="1"/>
    </xf>
    <xf numFmtId="0" fontId="16" fillId="3" borderId="12" xfId="0" applyFont="1" applyFill="1" applyBorder="1" applyAlignment="1">
      <alignment horizontal="left" vertical="top"/>
    </xf>
    <xf numFmtId="0" fontId="19" fillId="0" borderId="0" xfId="0" applyFont="1" applyAlignment="1">
      <alignment horizontal="left"/>
    </xf>
    <xf numFmtId="0" fontId="16" fillId="2" borderId="6" xfId="0" applyFont="1" applyFill="1" applyBorder="1" applyAlignment="1">
      <alignment horizontal="center" vertical="top" wrapText="1"/>
    </xf>
    <xf numFmtId="0" fontId="7" fillId="9" borderId="6" xfId="1" applyFill="1" applyBorder="1" applyAlignment="1">
      <alignment horizontal="left" vertical="top" wrapText="1"/>
    </xf>
    <xf numFmtId="0" fontId="16" fillId="9" borderId="6" xfId="0" applyFont="1" applyFill="1" applyBorder="1" applyAlignment="1">
      <alignment horizontal="left" vertical="top" wrapText="1"/>
    </xf>
    <xf numFmtId="0" fontId="3" fillId="9" borderId="6" xfId="0" applyFont="1" applyFill="1" applyBorder="1" applyAlignment="1">
      <alignment horizontal="left" vertical="top" wrapText="1"/>
    </xf>
    <xf numFmtId="0" fontId="2" fillId="9" borderId="6" xfId="0" applyFont="1" applyFill="1" applyBorder="1" applyAlignment="1">
      <alignment horizontal="left" vertical="top" wrapText="1"/>
    </xf>
    <xf numFmtId="0" fontId="7" fillId="0" borderId="12" xfId="1" applyFill="1" applyBorder="1" applyAlignment="1">
      <alignment horizontal="left" vertical="top" wrapText="1"/>
    </xf>
    <xf numFmtId="0" fontId="2" fillId="0" borderId="12" xfId="0" applyFont="1" applyBorder="1" applyAlignment="1">
      <alignment horizontal="left" vertical="top" wrapText="1"/>
    </xf>
    <xf numFmtId="0" fontId="2" fillId="0" borderId="12" xfId="0" applyFont="1" applyBorder="1" applyAlignment="1">
      <alignment horizontal="center" vertical="top" wrapText="1"/>
    </xf>
    <xf numFmtId="0" fontId="7" fillId="0" borderId="12" xfId="1" applyFill="1" applyBorder="1" applyAlignment="1">
      <alignment horizontal="left" vertical="top"/>
    </xf>
    <xf numFmtId="0" fontId="2" fillId="0" borderId="12" xfId="0" applyFont="1" applyBorder="1" applyAlignment="1">
      <alignment horizontal="left" vertical="top"/>
    </xf>
    <xf numFmtId="0" fontId="16" fillId="0" borderId="12" xfId="0" applyFont="1" applyBorder="1" applyAlignment="1">
      <alignment horizontal="left" vertical="top" wrapText="1"/>
    </xf>
    <xf numFmtId="0" fontId="16" fillId="10" borderId="6" xfId="0" applyFont="1" applyFill="1" applyBorder="1" applyAlignment="1">
      <alignment horizontal="left" vertical="top" wrapText="1"/>
    </xf>
    <xf numFmtId="0" fontId="16" fillId="0" borderId="6" xfId="0" applyFont="1" applyBorder="1" applyAlignment="1">
      <alignment horizontal="left" vertical="top" wrapText="1"/>
    </xf>
    <xf numFmtId="0" fontId="16" fillId="11" borderId="6" xfId="0" applyFont="1" applyFill="1" applyBorder="1" applyAlignment="1">
      <alignment horizontal="left" vertical="top" wrapText="1"/>
    </xf>
    <xf numFmtId="0" fontId="16" fillId="11" borderId="12" xfId="0" applyFont="1" applyFill="1" applyBorder="1" applyAlignment="1">
      <alignment horizontal="left" vertical="top" wrapText="1"/>
    </xf>
    <xf numFmtId="0" fontId="16" fillId="9" borderId="6" xfId="0" applyFont="1" applyFill="1" applyBorder="1" applyAlignment="1">
      <alignment horizontal="center" vertical="top" wrapText="1"/>
    </xf>
    <xf numFmtId="0" fontId="2" fillId="9" borderId="6" xfId="0" applyFont="1" applyFill="1" applyBorder="1" applyAlignment="1">
      <alignment horizontal="center" vertical="top" wrapText="1"/>
    </xf>
    <xf numFmtId="0" fontId="2" fillId="0" borderId="6" xfId="0" applyFont="1" applyBorder="1" applyAlignment="1">
      <alignment horizontal="center" vertical="top" wrapText="1"/>
    </xf>
    <xf numFmtId="0" fontId="2" fillId="11" borderId="6" xfId="0" applyFont="1" applyFill="1" applyBorder="1" applyAlignment="1">
      <alignment horizontal="center" vertical="top" wrapText="1"/>
    </xf>
    <xf numFmtId="0" fontId="16" fillId="0" borderId="6" xfId="0" applyFont="1" applyBorder="1" applyAlignment="1">
      <alignment horizontal="center" vertical="top" wrapText="1"/>
    </xf>
    <xf numFmtId="0" fontId="16" fillId="11" borderId="6" xfId="0" applyFont="1" applyFill="1" applyBorder="1" applyAlignment="1">
      <alignment horizontal="center" vertical="top" wrapText="1"/>
    </xf>
    <xf numFmtId="0" fontId="8" fillId="0" borderId="0" xfId="4" applyFont="1" applyAlignment="1">
      <alignment horizontal="left" wrapText="1"/>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21" xfId="0" applyFont="1" applyBorder="1" applyAlignment="1">
      <alignment horizontal="left" vertical="center"/>
    </xf>
    <xf numFmtId="0" fontId="2" fillId="0" borderId="22" xfId="0" applyFont="1" applyBorder="1" applyAlignment="1">
      <alignment horizontal="left" vertical="center"/>
    </xf>
    <xf numFmtId="0" fontId="2" fillId="0" borderId="23" xfId="0" applyFont="1" applyBorder="1" applyAlignment="1">
      <alignment horizontal="left" vertical="center"/>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27" xfId="0" applyFont="1" applyBorder="1" applyAlignment="1">
      <alignment horizontal="left" vertical="center" wrapText="1"/>
    </xf>
    <xf numFmtId="0" fontId="4" fillId="0" borderId="1" xfId="0" applyFont="1" applyBorder="1" applyAlignment="1">
      <alignment horizontal="left" wrapText="1"/>
    </xf>
    <xf numFmtId="0" fontId="4" fillId="0" borderId="2" xfId="0" applyFont="1" applyBorder="1" applyAlignment="1">
      <alignment horizontal="left" wrapText="1"/>
    </xf>
    <xf numFmtId="0" fontId="4" fillId="0" borderId="3" xfId="0" applyFont="1" applyBorder="1" applyAlignment="1">
      <alignment horizontal="left" wrapText="1"/>
    </xf>
    <xf numFmtId="0" fontId="16" fillId="5" borderId="1" xfId="2" applyFont="1" applyFill="1" applyBorder="1" applyAlignment="1">
      <alignment horizontal="left" wrapText="1"/>
    </xf>
    <xf numFmtId="0" fontId="16" fillId="5" borderId="2" xfId="2" applyFont="1" applyFill="1" applyBorder="1" applyAlignment="1">
      <alignment horizontal="left"/>
    </xf>
    <xf numFmtId="0" fontId="5" fillId="0" borderId="0" xfId="0" applyFont="1" applyAlignment="1">
      <alignment horizontal="left" wrapText="1"/>
    </xf>
    <xf numFmtId="0" fontId="8" fillId="5" borderId="1" xfId="2" applyFont="1" applyFill="1" applyBorder="1" applyAlignment="1">
      <alignment horizontal="left" wrapText="1"/>
    </xf>
    <xf numFmtId="0" fontId="8" fillId="5" borderId="2" xfId="2" applyFont="1" applyFill="1" applyBorder="1" applyAlignment="1">
      <alignment horizontal="left"/>
    </xf>
    <xf numFmtId="0" fontId="13" fillId="4" borderId="1" xfId="2" applyFont="1" applyFill="1" applyBorder="1" applyAlignment="1">
      <alignment horizontal="left" wrapText="1"/>
    </xf>
    <xf numFmtId="0" fontId="13" fillId="4" borderId="2" xfId="2" applyFont="1" applyFill="1" applyBorder="1" applyAlignment="1">
      <alignment horizontal="left" wrapText="1"/>
    </xf>
  </cellXfs>
  <cellStyles count="5">
    <cellStyle name="Hyperlink" xfId="1" builtinId="8"/>
    <cellStyle name="Hyperlink 2" xfId="3" xr:uid="{00000000-0005-0000-0000-000001000000}"/>
    <cellStyle name="Normal" xfId="0" builtinId="0"/>
    <cellStyle name="Normal 2" xfId="4" xr:uid="{00000000-0005-0000-0000-000003000000}"/>
    <cellStyle name="Normal 9" xfId="2" xr:uid="{00000000-0005-0000-0000-000004000000}"/>
  </cellStyles>
  <dxfs count="9">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B1A0C7"/>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bluetooth.atlassian.net/browse/ES-18533" TargetMode="External"/></Relationships>
</file>

<file path=xl/worksheets/_rels/sheet8.xml.rels><?xml version="1.0" encoding="UTF-8" standalone="yes"?>
<Relationships xmlns="http://schemas.openxmlformats.org/package/2006/relationships"><Relationship Id="rId117" Type="http://schemas.openxmlformats.org/officeDocument/2006/relationships/hyperlink" Target="https://bluetooth.atlassian.net/browse/ES-13443" TargetMode="External"/><Relationship Id="rId21" Type="http://schemas.openxmlformats.org/officeDocument/2006/relationships/hyperlink" Target="https://bluetooth.atlassian.net/browse/ES-10148" TargetMode="External"/><Relationship Id="rId42" Type="http://schemas.openxmlformats.org/officeDocument/2006/relationships/hyperlink" Target="https://bluetooth.atlassian.net/browse/ES-11213" TargetMode="External"/><Relationship Id="rId63" Type="http://schemas.openxmlformats.org/officeDocument/2006/relationships/hyperlink" Target="https://bluetooth.atlassian.net/browse/ES-11415" TargetMode="External"/><Relationship Id="rId84" Type="http://schemas.openxmlformats.org/officeDocument/2006/relationships/hyperlink" Target="https://bluetooth.atlassian.net/browse/ES-12079" TargetMode="External"/><Relationship Id="rId138" Type="http://schemas.openxmlformats.org/officeDocument/2006/relationships/hyperlink" Target="https://bluetooth.atlassian.net/browse/ES-15499" TargetMode="External"/><Relationship Id="rId159" Type="http://schemas.openxmlformats.org/officeDocument/2006/relationships/hyperlink" Target="https://bluetooth.atlassian.net/browse/ES-17158" TargetMode="External"/><Relationship Id="rId170" Type="http://schemas.openxmlformats.org/officeDocument/2006/relationships/hyperlink" Target="https://bluetooth.atlassian.net/browse/ES-18051" TargetMode="External"/><Relationship Id="rId191" Type="http://schemas.openxmlformats.org/officeDocument/2006/relationships/hyperlink" Target="https://bluetooth.atlassian.net/browse/ES-20596" TargetMode="External"/><Relationship Id="rId107" Type="http://schemas.openxmlformats.org/officeDocument/2006/relationships/hyperlink" Target="https://bluetooth.atlassian.net/browse/ES-13010" TargetMode="External"/><Relationship Id="rId11" Type="http://schemas.openxmlformats.org/officeDocument/2006/relationships/hyperlink" Target="https://bluetooth.atlassian.net/browse/ES-9964" TargetMode="External"/><Relationship Id="rId32" Type="http://schemas.openxmlformats.org/officeDocument/2006/relationships/hyperlink" Target="https://bluetooth.atlassian.net/browse/ES-10746" TargetMode="External"/><Relationship Id="rId53" Type="http://schemas.openxmlformats.org/officeDocument/2006/relationships/hyperlink" Target="https://bluetooth.atlassian.net/browse/ES-11310" TargetMode="External"/><Relationship Id="rId74" Type="http://schemas.openxmlformats.org/officeDocument/2006/relationships/hyperlink" Target="https://bluetooth.atlassian.net/browse/ES-11922" TargetMode="External"/><Relationship Id="rId128" Type="http://schemas.openxmlformats.org/officeDocument/2006/relationships/hyperlink" Target="https://bluetooth.atlassian.net/browse/ES-14921" TargetMode="External"/><Relationship Id="rId149" Type="http://schemas.openxmlformats.org/officeDocument/2006/relationships/hyperlink" Target="https://bluetooth.atlassian.net/browse/ES-16436" TargetMode="External"/><Relationship Id="rId5" Type="http://schemas.openxmlformats.org/officeDocument/2006/relationships/hyperlink" Target="https://bluetooth.atlassian.net/browse/ES-9805" TargetMode="External"/><Relationship Id="rId95" Type="http://schemas.openxmlformats.org/officeDocument/2006/relationships/hyperlink" Target="https://bluetooth.atlassian.net/browse/ES-12556" TargetMode="External"/><Relationship Id="rId160" Type="http://schemas.openxmlformats.org/officeDocument/2006/relationships/hyperlink" Target="https://bluetooth.atlassian.net/browse/ES-17203" TargetMode="External"/><Relationship Id="rId181" Type="http://schemas.openxmlformats.org/officeDocument/2006/relationships/hyperlink" Target="https://bluetooth.atlassian.net/browse/ES-18932" TargetMode="External"/><Relationship Id="rId22" Type="http://schemas.openxmlformats.org/officeDocument/2006/relationships/hyperlink" Target="https://bluetooth.atlassian.net/browse/ES-10168" TargetMode="External"/><Relationship Id="rId43" Type="http://schemas.openxmlformats.org/officeDocument/2006/relationships/hyperlink" Target="https://bluetooth.atlassian.net/browse/ES-11249" TargetMode="External"/><Relationship Id="rId64" Type="http://schemas.openxmlformats.org/officeDocument/2006/relationships/hyperlink" Target="https://bluetooth.atlassian.net/browse/ES-11416" TargetMode="External"/><Relationship Id="rId118" Type="http://schemas.openxmlformats.org/officeDocument/2006/relationships/hyperlink" Target="https://bluetooth.atlassian.net/browse/ES-13446" TargetMode="External"/><Relationship Id="rId139" Type="http://schemas.openxmlformats.org/officeDocument/2006/relationships/hyperlink" Target="https://bluetooth.atlassian.net/browse/ES-15696" TargetMode="External"/><Relationship Id="rId85" Type="http://schemas.openxmlformats.org/officeDocument/2006/relationships/hyperlink" Target="https://bluetooth.atlassian.net/browse/ES-12092" TargetMode="External"/><Relationship Id="rId150" Type="http://schemas.openxmlformats.org/officeDocument/2006/relationships/hyperlink" Target="https://bluetooth.atlassian.net/browse/ES-16462" TargetMode="External"/><Relationship Id="rId171" Type="http://schemas.openxmlformats.org/officeDocument/2006/relationships/hyperlink" Target="https://bluetooth.atlassian.net/browse/ES-18071" TargetMode="External"/><Relationship Id="rId192" Type="http://schemas.openxmlformats.org/officeDocument/2006/relationships/hyperlink" Target="https://bluetooth.atlassian.net/browse/ES-22321" TargetMode="External"/><Relationship Id="rId12" Type="http://schemas.openxmlformats.org/officeDocument/2006/relationships/hyperlink" Target="https://bluetooth.atlassian.net/browse/ES-9981" TargetMode="External"/><Relationship Id="rId33" Type="http://schemas.openxmlformats.org/officeDocument/2006/relationships/hyperlink" Target="https://bluetooth.atlassian.net/browse/ES-10777" TargetMode="External"/><Relationship Id="rId108" Type="http://schemas.openxmlformats.org/officeDocument/2006/relationships/hyperlink" Target="https://bluetooth.atlassian.net/browse/ES-13030" TargetMode="External"/><Relationship Id="rId129" Type="http://schemas.openxmlformats.org/officeDocument/2006/relationships/hyperlink" Target="https://bluetooth.atlassian.net/browse/ES-15011" TargetMode="External"/><Relationship Id="rId54" Type="http://schemas.openxmlformats.org/officeDocument/2006/relationships/hyperlink" Target="https://bluetooth.atlassian.net/browse/ES-11322" TargetMode="External"/><Relationship Id="rId75" Type="http://schemas.openxmlformats.org/officeDocument/2006/relationships/hyperlink" Target="https://bluetooth.atlassian.net/browse/ES-11936" TargetMode="External"/><Relationship Id="rId96" Type="http://schemas.openxmlformats.org/officeDocument/2006/relationships/hyperlink" Target="https://bluetooth.atlassian.net/browse/ES-12579" TargetMode="External"/><Relationship Id="rId140" Type="http://schemas.openxmlformats.org/officeDocument/2006/relationships/hyperlink" Target="https://bluetooth.atlassian.net/browse/ES-15755" TargetMode="External"/><Relationship Id="rId161" Type="http://schemas.openxmlformats.org/officeDocument/2006/relationships/hyperlink" Target="https://bluetooth.atlassian.net/browse/ES-17215" TargetMode="External"/><Relationship Id="rId182" Type="http://schemas.openxmlformats.org/officeDocument/2006/relationships/hyperlink" Target="https://bluetooth.atlassian.net/browse/ES-19041" TargetMode="External"/><Relationship Id="rId6" Type="http://schemas.openxmlformats.org/officeDocument/2006/relationships/hyperlink" Target="https://bluetooth.atlassian.net/browse/ES-9808" TargetMode="External"/><Relationship Id="rId23" Type="http://schemas.openxmlformats.org/officeDocument/2006/relationships/hyperlink" Target="https://bluetooth.atlassian.net/browse/ES-10296" TargetMode="External"/><Relationship Id="rId119" Type="http://schemas.openxmlformats.org/officeDocument/2006/relationships/hyperlink" Target="https://bluetooth.atlassian.net/browse/ES-13506" TargetMode="External"/><Relationship Id="rId44" Type="http://schemas.openxmlformats.org/officeDocument/2006/relationships/hyperlink" Target="https://bluetooth.atlassian.net/browse/ES-11256" TargetMode="External"/><Relationship Id="rId65" Type="http://schemas.openxmlformats.org/officeDocument/2006/relationships/hyperlink" Target="https://bluetooth.atlassian.net/browse/ES-11627" TargetMode="External"/><Relationship Id="rId86" Type="http://schemas.openxmlformats.org/officeDocument/2006/relationships/hyperlink" Target="https://bluetooth.atlassian.net/browse/ES-12111" TargetMode="External"/><Relationship Id="rId130" Type="http://schemas.openxmlformats.org/officeDocument/2006/relationships/hyperlink" Target="https://bluetooth.atlassian.net/browse/ES-15080" TargetMode="External"/><Relationship Id="rId151" Type="http://schemas.openxmlformats.org/officeDocument/2006/relationships/hyperlink" Target="https://bluetooth.atlassian.net/browse/ES-16701" TargetMode="External"/><Relationship Id="rId172" Type="http://schemas.openxmlformats.org/officeDocument/2006/relationships/hyperlink" Target="https://bluetooth.atlassian.net/browse/ES-18117" TargetMode="External"/><Relationship Id="rId193" Type="http://schemas.openxmlformats.org/officeDocument/2006/relationships/hyperlink" Target="https://bluetooth.atlassian.net/browse/ES-22354" TargetMode="External"/><Relationship Id="rId13" Type="http://schemas.openxmlformats.org/officeDocument/2006/relationships/hyperlink" Target="https://bluetooth.atlassian.net/browse/ES-9983" TargetMode="External"/><Relationship Id="rId109" Type="http://schemas.openxmlformats.org/officeDocument/2006/relationships/hyperlink" Target="https://bluetooth.atlassian.net/browse/ES-13084" TargetMode="External"/><Relationship Id="rId34" Type="http://schemas.openxmlformats.org/officeDocument/2006/relationships/hyperlink" Target="https://bluetooth.atlassian.net/browse/ES-10864" TargetMode="External"/><Relationship Id="rId55" Type="http://schemas.openxmlformats.org/officeDocument/2006/relationships/hyperlink" Target="https://bluetooth.atlassian.net/browse/ES-11329" TargetMode="External"/><Relationship Id="rId76" Type="http://schemas.openxmlformats.org/officeDocument/2006/relationships/hyperlink" Target="https://bluetooth.atlassian.net/browse/ES-11940" TargetMode="External"/><Relationship Id="rId97" Type="http://schemas.openxmlformats.org/officeDocument/2006/relationships/hyperlink" Target="https://bluetooth.atlassian.net/browse/ES-12581" TargetMode="External"/><Relationship Id="rId120" Type="http://schemas.openxmlformats.org/officeDocument/2006/relationships/hyperlink" Target="https://bluetooth.atlassian.net/browse/ES-14731" TargetMode="External"/><Relationship Id="rId141" Type="http://schemas.openxmlformats.org/officeDocument/2006/relationships/hyperlink" Target="https://bluetooth.atlassian.net/browse/ES-15875" TargetMode="External"/><Relationship Id="rId7" Type="http://schemas.openxmlformats.org/officeDocument/2006/relationships/hyperlink" Target="https://bluetooth.atlassian.net/browse/ES-9812" TargetMode="External"/><Relationship Id="rId162" Type="http://schemas.openxmlformats.org/officeDocument/2006/relationships/hyperlink" Target="https://bluetooth.atlassian.net/browse/ES-17341" TargetMode="External"/><Relationship Id="rId183" Type="http://schemas.openxmlformats.org/officeDocument/2006/relationships/hyperlink" Target="https://bluetooth.atlassian.net/browse/ES-19118" TargetMode="External"/><Relationship Id="rId2" Type="http://schemas.openxmlformats.org/officeDocument/2006/relationships/hyperlink" Target="https://bluetooth.atlassian.net/browse/ES-9743" TargetMode="External"/><Relationship Id="rId29" Type="http://schemas.openxmlformats.org/officeDocument/2006/relationships/hyperlink" Target="https://bluetooth.atlassian.net/browse/ES-10569" TargetMode="External"/><Relationship Id="rId24" Type="http://schemas.openxmlformats.org/officeDocument/2006/relationships/hyperlink" Target="https://bluetooth.atlassian.net/browse/ES-10317" TargetMode="External"/><Relationship Id="rId40" Type="http://schemas.openxmlformats.org/officeDocument/2006/relationships/hyperlink" Target="https://bluetooth.atlassian.net/browse/ES-11206" TargetMode="External"/><Relationship Id="rId45" Type="http://schemas.openxmlformats.org/officeDocument/2006/relationships/hyperlink" Target="https://bluetooth.atlassian.net/browse/ES-11271" TargetMode="External"/><Relationship Id="rId66" Type="http://schemas.openxmlformats.org/officeDocument/2006/relationships/hyperlink" Target="https://bluetooth.atlassian.net/browse/ES-11700" TargetMode="External"/><Relationship Id="rId87" Type="http://schemas.openxmlformats.org/officeDocument/2006/relationships/hyperlink" Target="https://bluetooth.atlassian.net/browse/ES-12154" TargetMode="External"/><Relationship Id="rId110" Type="http://schemas.openxmlformats.org/officeDocument/2006/relationships/hyperlink" Target="https://bluetooth.atlassian.net/browse/ES-13101" TargetMode="External"/><Relationship Id="rId115" Type="http://schemas.openxmlformats.org/officeDocument/2006/relationships/hyperlink" Target="https://bluetooth.atlassian.net/browse/ES-13430" TargetMode="External"/><Relationship Id="rId131" Type="http://schemas.openxmlformats.org/officeDocument/2006/relationships/hyperlink" Target="https://bluetooth.atlassian.net/browse/ES-15106" TargetMode="External"/><Relationship Id="rId136" Type="http://schemas.openxmlformats.org/officeDocument/2006/relationships/hyperlink" Target="https://bluetooth.atlassian.net/browse/ES-15457" TargetMode="External"/><Relationship Id="rId157" Type="http://schemas.openxmlformats.org/officeDocument/2006/relationships/hyperlink" Target="https://bluetooth.atlassian.net/browse/ES-17059" TargetMode="External"/><Relationship Id="rId178" Type="http://schemas.openxmlformats.org/officeDocument/2006/relationships/hyperlink" Target="https://bluetooth.atlassian.net/browse/ES-18487" TargetMode="External"/><Relationship Id="rId61" Type="http://schemas.openxmlformats.org/officeDocument/2006/relationships/hyperlink" Target="https://bluetooth.atlassian.net/browse/ES-11394" TargetMode="External"/><Relationship Id="rId82" Type="http://schemas.openxmlformats.org/officeDocument/2006/relationships/hyperlink" Target="https://bluetooth.atlassian.net/browse/ES-12013" TargetMode="External"/><Relationship Id="rId152" Type="http://schemas.openxmlformats.org/officeDocument/2006/relationships/hyperlink" Target="https://bluetooth.atlassian.net/browse/ES-16827" TargetMode="External"/><Relationship Id="rId173" Type="http://schemas.openxmlformats.org/officeDocument/2006/relationships/hyperlink" Target="https://bluetooth.atlassian.net/browse/ES-18131" TargetMode="External"/><Relationship Id="rId194" Type="http://schemas.openxmlformats.org/officeDocument/2006/relationships/hyperlink" Target="https://bluetooth.atlassian.net/browse/ES-22468" TargetMode="External"/><Relationship Id="rId199" Type="http://schemas.openxmlformats.org/officeDocument/2006/relationships/hyperlink" Target="https://bluetooth.atlassian.net/browse/ES-22979" TargetMode="External"/><Relationship Id="rId19" Type="http://schemas.openxmlformats.org/officeDocument/2006/relationships/hyperlink" Target="https://bluetooth.atlassian.net/browse/ES-10086" TargetMode="External"/><Relationship Id="rId14" Type="http://schemas.openxmlformats.org/officeDocument/2006/relationships/hyperlink" Target="https://bluetooth.atlassian.net/browse/ES-10024" TargetMode="External"/><Relationship Id="rId30" Type="http://schemas.openxmlformats.org/officeDocument/2006/relationships/hyperlink" Target="https://bluetooth.atlassian.net/browse/ES-10578" TargetMode="External"/><Relationship Id="rId35" Type="http://schemas.openxmlformats.org/officeDocument/2006/relationships/hyperlink" Target="https://bluetooth.atlassian.net/browse/ES-10635" TargetMode="External"/><Relationship Id="rId56" Type="http://schemas.openxmlformats.org/officeDocument/2006/relationships/hyperlink" Target="https://bluetooth.atlassian.net/browse/ES-11341" TargetMode="External"/><Relationship Id="rId77" Type="http://schemas.openxmlformats.org/officeDocument/2006/relationships/hyperlink" Target="https://bluetooth.atlassian.net/browse/ES-11976" TargetMode="External"/><Relationship Id="rId100" Type="http://schemas.openxmlformats.org/officeDocument/2006/relationships/hyperlink" Target="https://bluetooth.atlassian.net/browse/ES-12587" TargetMode="External"/><Relationship Id="rId105" Type="http://schemas.openxmlformats.org/officeDocument/2006/relationships/hyperlink" Target="https://bluetooth.atlassian.net/browse/ES-12975" TargetMode="External"/><Relationship Id="rId126" Type="http://schemas.openxmlformats.org/officeDocument/2006/relationships/hyperlink" Target="https://bluetooth.atlassian.net/browse/ES-14815" TargetMode="External"/><Relationship Id="rId147" Type="http://schemas.openxmlformats.org/officeDocument/2006/relationships/hyperlink" Target="https://bluetooth.atlassian.net/browse/ES-16402" TargetMode="External"/><Relationship Id="rId168" Type="http://schemas.openxmlformats.org/officeDocument/2006/relationships/hyperlink" Target="https://bluetooth.atlassian.net/browse/ES-17624" TargetMode="External"/><Relationship Id="rId8" Type="http://schemas.openxmlformats.org/officeDocument/2006/relationships/hyperlink" Target="https://bluetooth.atlassian.net/browse/ES-9882" TargetMode="External"/><Relationship Id="rId51" Type="http://schemas.openxmlformats.org/officeDocument/2006/relationships/hyperlink" Target="https://bluetooth.atlassian.net/browse/ES-11302" TargetMode="External"/><Relationship Id="rId72" Type="http://schemas.openxmlformats.org/officeDocument/2006/relationships/hyperlink" Target="https://bluetooth.atlassian.net/browse/ES-11850" TargetMode="External"/><Relationship Id="rId93" Type="http://schemas.openxmlformats.org/officeDocument/2006/relationships/hyperlink" Target="https://bluetooth.atlassian.net/browse/ES-12439" TargetMode="External"/><Relationship Id="rId98" Type="http://schemas.openxmlformats.org/officeDocument/2006/relationships/hyperlink" Target="https://bluetooth.atlassian.net/browse/ES-12582" TargetMode="External"/><Relationship Id="rId121" Type="http://schemas.openxmlformats.org/officeDocument/2006/relationships/hyperlink" Target="https://bluetooth.atlassian.net/browse/ES-14734" TargetMode="External"/><Relationship Id="rId142" Type="http://schemas.openxmlformats.org/officeDocument/2006/relationships/hyperlink" Target="https://bluetooth.atlassian.net/browse/ES-15889" TargetMode="External"/><Relationship Id="rId163" Type="http://schemas.openxmlformats.org/officeDocument/2006/relationships/hyperlink" Target="https://bluetooth.atlassian.net/browse/ES-17345" TargetMode="External"/><Relationship Id="rId184" Type="http://schemas.openxmlformats.org/officeDocument/2006/relationships/hyperlink" Target="https://bluetooth.atlassian.net/browse/ES-19250" TargetMode="External"/><Relationship Id="rId189" Type="http://schemas.openxmlformats.org/officeDocument/2006/relationships/hyperlink" Target="https://bluetooth.atlassian.net/browse/ES-20574" TargetMode="External"/><Relationship Id="rId3" Type="http://schemas.openxmlformats.org/officeDocument/2006/relationships/hyperlink" Target="https://bluetooth.atlassian.net/browse/ES-9752" TargetMode="External"/><Relationship Id="rId25" Type="http://schemas.openxmlformats.org/officeDocument/2006/relationships/hyperlink" Target="https://bluetooth.atlassian.net/browse/ES-10322" TargetMode="External"/><Relationship Id="rId46" Type="http://schemas.openxmlformats.org/officeDocument/2006/relationships/hyperlink" Target="https://bluetooth.atlassian.net/browse/ES-11272" TargetMode="External"/><Relationship Id="rId67" Type="http://schemas.openxmlformats.org/officeDocument/2006/relationships/hyperlink" Target="https://bluetooth.atlassian.net/browse/ES-11712" TargetMode="External"/><Relationship Id="rId116" Type="http://schemas.openxmlformats.org/officeDocument/2006/relationships/hyperlink" Target="https://bluetooth.atlassian.net/browse/ES-13433" TargetMode="External"/><Relationship Id="rId137" Type="http://schemas.openxmlformats.org/officeDocument/2006/relationships/hyperlink" Target="https://bluetooth.atlassian.net/browse/ES-15458" TargetMode="External"/><Relationship Id="rId158" Type="http://schemas.openxmlformats.org/officeDocument/2006/relationships/hyperlink" Target="https://bluetooth.atlassian.net/browse/ES-17093" TargetMode="External"/><Relationship Id="rId20" Type="http://schemas.openxmlformats.org/officeDocument/2006/relationships/hyperlink" Target="https://bluetooth.atlassian.net/browse/ES-10100" TargetMode="External"/><Relationship Id="rId41" Type="http://schemas.openxmlformats.org/officeDocument/2006/relationships/hyperlink" Target="https://bluetooth.atlassian.net/browse/ES-11207" TargetMode="External"/><Relationship Id="rId62" Type="http://schemas.openxmlformats.org/officeDocument/2006/relationships/hyperlink" Target="https://bluetooth.atlassian.net/browse/ES-11414" TargetMode="External"/><Relationship Id="rId83" Type="http://schemas.openxmlformats.org/officeDocument/2006/relationships/hyperlink" Target="https://bluetooth.atlassian.net/browse/ES-12046" TargetMode="External"/><Relationship Id="rId88" Type="http://schemas.openxmlformats.org/officeDocument/2006/relationships/hyperlink" Target="https://bluetooth.atlassian.net/browse/ES-12226" TargetMode="External"/><Relationship Id="rId111" Type="http://schemas.openxmlformats.org/officeDocument/2006/relationships/hyperlink" Target="https://bluetooth.atlassian.net/browse/ES-13124" TargetMode="External"/><Relationship Id="rId132" Type="http://schemas.openxmlformats.org/officeDocument/2006/relationships/hyperlink" Target="https://bluetooth.atlassian.net/browse/ES-15155" TargetMode="External"/><Relationship Id="rId153" Type="http://schemas.openxmlformats.org/officeDocument/2006/relationships/hyperlink" Target="https://bluetooth.atlassian.net/browse/ES-16847" TargetMode="External"/><Relationship Id="rId174" Type="http://schemas.openxmlformats.org/officeDocument/2006/relationships/hyperlink" Target="https://bluetooth.atlassian.net/browse/ES-18137" TargetMode="External"/><Relationship Id="rId179" Type="http://schemas.openxmlformats.org/officeDocument/2006/relationships/hyperlink" Target="https://bluetooth.atlassian.net/browse/ES-18491" TargetMode="External"/><Relationship Id="rId195" Type="http://schemas.openxmlformats.org/officeDocument/2006/relationships/hyperlink" Target="https://bluetooth.atlassian.net/browse/ES-22717" TargetMode="External"/><Relationship Id="rId190" Type="http://schemas.openxmlformats.org/officeDocument/2006/relationships/hyperlink" Target="https://bluetooth.atlassian.net/browse/ES-20586" TargetMode="External"/><Relationship Id="rId15" Type="http://schemas.openxmlformats.org/officeDocument/2006/relationships/hyperlink" Target="https://bluetooth.atlassian.net/browse/ES-10026" TargetMode="External"/><Relationship Id="rId36" Type="http://schemas.openxmlformats.org/officeDocument/2006/relationships/hyperlink" Target="https://bluetooth.atlassian.net/browse/ES-10974" TargetMode="External"/><Relationship Id="rId57" Type="http://schemas.openxmlformats.org/officeDocument/2006/relationships/hyperlink" Target="https://bluetooth.atlassian.net/browse/ES-11358" TargetMode="External"/><Relationship Id="rId106" Type="http://schemas.openxmlformats.org/officeDocument/2006/relationships/hyperlink" Target="https://bluetooth.atlassian.net/browse/ES-13008" TargetMode="External"/><Relationship Id="rId127" Type="http://schemas.openxmlformats.org/officeDocument/2006/relationships/hyperlink" Target="https://bluetooth.atlassian.net/browse/ES-14885" TargetMode="External"/><Relationship Id="rId10" Type="http://schemas.openxmlformats.org/officeDocument/2006/relationships/hyperlink" Target="https://bluetooth.atlassian.net/browse/ES-9957" TargetMode="External"/><Relationship Id="rId31" Type="http://schemas.openxmlformats.org/officeDocument/2006/relationships/hyperlink" Target="https://bluetooth.atlassian.net/browse/ES-10664" TargetMode="External"/><Relationship Id="rId52" Type="http://schemas.openxmlformats.org/officeDocument/2006/relationships/hyperlink" Target="https://bluetooth.atlassian.net/browse/ES-11309" TargetMode="External"/><Relationship Id="rId73" Type="http://schemas.openxmlformats.org/officeDocument/2006/relationships/hyperlink" Target="https://bluetooth.atlassian.net/browse/ES-11901" TargetMode="External"/><Relationship Id="rId78" Type="http://schemas.openxmlformats.org/officeDocument/2006/relationships/hyperlink" Target="https://bluetooth.atlassian.net/browse/ES-11977" TargetMode="External"/><Relationship Id="rId94" Type="http://schemas.openxmlformats.org/officeDocument/2006/relationships/hyperlink" Target="https://bluetooth.atlassian.net/browse/ES-12543" TargetMode="External"/><Relationship Id="rId99" Type="http://schemas.openxmlformats.org/officeDocument/2006/relationships/hyperlink" Target="https://bluetooth.atlassian.net/browse/ES-12586" TargetMode="External"/><Relationship Id="rId101" Type="http://schemas.openxmlformats.org/officeDocument/2006/relationships/hyperlink" Target="https://bluetooth.atlassian.net/browse/ES-12781" TargetMode="External"/><Relationship Id="rId122" Type="http://schemas.openxmlformats.org/officeDocument/2006/relationships/hyperlink" Target="https://bluetooth.atlassian.net/browse/ES-14743" TargetMode="External"/><Relationship Id="rId143" Type="http://schemas.openxmlformats.org/officeDocument/2006/relationships/hyperlink" Target="https://bluetooth.atlassian.net/browse/ES-16334" TargetMode="External"/><Relationship Id="rId148" Type="http://schemas.openxmlformats.org/officeDocument/2006/relationships/hyperlink" Target="https://bluetooth.atlassian.net/browse/ES-16408" TargetMode="External"/><Relationship Id="rId164" Type="http://schemas.openxmlformats.org/officeDocument/2006/relationships/hyperlink" Target="https://bluetooth.atlassian.net/browse/ES-17348" TargetMode="External"/><Relationship Id="rId169" Type="http://schemas.openxmlformats.org/officeDocument/2006/relationships/hyperlink" Target="https://bluetooth.atlassian.net/browse/ES-17955" TargetMode="External"/><Relationship Id="rId185" Type="http://schemas.openxmlformats.org/officeDocument/2006/relationships/hyperlink" Target="https://bluetooth.atlassian.net/browse/ES-20514" TargetMode="External"/><Relationship Id="rId4" Type="http://schemas.openxmlformats.org/officeDocument/2006/relationships/hyperlink" Target="https://bluetooth.atlassian.net/browse/ES-9788" TargetMode="External"/><Relationship Id="rId9" Type="http://schemas.openxmlformats.org/officeDocument/2006/relationships/hyperlink" Target="https://bluetooth.atlassian.net/browse/ES-9894" TargetMode="External"/><Relationship Id="rId180" Type="http://schemas.openxmlformats.org/officeDocument/2006/relationships/hyperlink" Target="https://bluetooth.atlassian.net/browse/ES-18741" TargetMode="External"/><Relationship Id="rId26" Type="http://schemas.openxmlformats.org/officeDocument/2006/relationships/hyperlink" Target="https://bluetooth.atlassian.net/browse/ES-10344" TargetMode="External"/><Relationship Id="rId47" Type="http://schemas.openxmlformats.org/officeDocument/2006/relationships/hyperlink" Target="https://bluetooth.atlassian.net/browse/ES-11273" TargetMode="External"/><Relationship Id="rId68" Type="http://schemas.openxmlformats.org/officeDocument/2006/relationships/hyperlink" Target="https://bluetooth.atlassian.net/browse/ES-11737" TargetMode="External"/><Relationship Id="rId89" Type="http://schemas.openxmlformats.org/officeDocument/2006/relationships/hyperlink" Target="https://bluetooth.atlassian.net/browse/ES-12277" TargetMode="External"/><Relationship Id="rId112" Type="http://schemas.openxmlformats.org/officeDocument/2006/relationships/hyperlink" Target="https://bluetooth.atlassian.net/browse/ES-13171" TargetMode="External"/><Relationship Id="rId133" Type="http://schemas.openxmlformats.org/officeDocument/2006/relationships/hyperlink" Target="https://bluetooth.atlassian.net/browse/ES-15210" TargetMode="External"/><Relationship Id="rId154" Type="http://schemas.openxmlformats.org/officeDocument/2006/relationships/hyperlink" Target="https://bluetooth.atlassian.net/browse/ES-16870" TargetMode="External"/><Relationship Id="rId175" Type="http://schemas.openxmlformats.org/officeDocument/2006/relationships/hyperlink" Target="https://bluetooth.atlassian.net/browse/ES-18181" TargetMode="External"/><Relationship Id="rId196" Type="http://schemas.openxmlformats.org/officeDocument/2006/relationships/hyperlink" Target="https://bluetooth.atlassian.net/browse/ES-22761" TargetMode="External"/><Relationship Id="rId200" Type="http://schemas.openxmlformats.org/officeDocument/2006/relationships/hyperlink" Target="https://bluetooth.atlassian.net/browse/ES-23258" TargetMode="External"/><Relationship Id="rId16" Type="http://schemas.openxmlformats.org/officeDocument/2006/relationships/hyperlink" Target="https://bluetooth.atlassian.net/browse/ES-10028" TargetMode="External"/><Relationship Id="rId37" Type="http://schemas.openxmlformats.org/officeDocument/2006/relationships/hyperlink" Target="https://bluetooth.atlassian.net/browse/ES-11128" TargetMode="External"/><Relationship Id="rId58" Type="http://schemas.openxmlformats.org/officeDocument/2006/relationships/hyperlink" Target="https://bluetooth.atlassian.net/browse/ES-11359" TargetMode="External"/><Relationship Id="rId79" Type="http://schemas.openxmlformats.org/officeDocument/2006/relationships/hyperlink" Target="https://bluetooth.atlassian.net/browse/ES-11978" TargetMode="External"/><Relationship Id="rId102" Type="http://schemas.openxmlformats.org/officeDocument/2006/relationships/hyperlink" Target="https://bluetooth.atlassian.net/browse/ES-12825" TargetMode="External"/><Relationship Id="rId123" Type="http://schemas.openxmlformats.org/officeDocument/2006/relationships/hyperlink" Target="https://bluetooth.atlassian.net/browse/ES-14745" TargetMode="External"/><Relationship Id="rId144" Type="http://schemas.openxmlformats.org/officeDocument/2006/relationships/hyperlink" Target="https://bluetooth.atlassian.net/browse/ES-16350" TargetMode="External"/><Relationship Id="rId90" Type="http://schemas.openxmlformats.org/officeDocument/2006/relationships/hyperlink" Target="https://bluetooth.atlassian.net/browse/ES-12390" TargetMode="External"/><Relationship Id="rId165" Type="http://schemas.openxmlformats.org/officeDocument/2006/relationships/hyperlink" Target="https://bluetooth.atlassian.net/browse/ES-17364" TargetMode="External"/><Relationship Id="rId186" Type="http://schemas.openxmlformats.org/officeDocument/2006/relationships/hyperlink" Target="https://bluetooth.atlassian.net/browse/ES-20541" TargetMode="External"/><Relationship Id="rId27" Type="http://schemas.openxmlformats.org/officeDocument/2006/relationships/hyperlink" Target="https://bluetooth.atlassian.net/browse/ES-10426" TargetMode="External"/><Relationship Id="rId48" Type="http://schemas.openxmlformats.org/officeDocument/2006/relationships/hyperlink" Target="https://bluetooth.atlassian.net/browse/ES-11275" TargetMode="External"/><Relationship Id="rId69" Type="http://schemas.openxmlformats.org/officeDocument/2006/relationships/hyperlink" Target="https://bluetooth.atlassian.net/browse/ES-11799" TargetMode="External"/><Relationship Id="rId113" Type="http://schemas.openxmlformats.org/officeDocument/2006/relationships/hyperlink" Target="https://bluetooth.atlassian.net/browse/ES-13217" TargetMode="External"/><Relationship Id="rId134" Type="http://schemas.openxmlformats.org/officeDocument/2006/relationships/hyperlink" Target="https://bluetooth.atlassian.net/browse/ES-15335" TargetMode="External"/><Relationship Id="rId80" Type="http://schemas.openxmlformats.org/officeDocument/2006/relationships/hyperlink" Target="https://bluetooth.atlassian.net/browse/ES-11991" TargetMode="External"/><Relationship Id="rId155" Type="http://schemas.openxmlformats.org/officeDocument/2006/relationships/hyperlink" Target="https://bluetooth.atlassian.net/browse/ES-16871" TargetMode="External"/><Relationship Id="rId176" Type="http://schemas.openxmlformats.org/officeDocument/2006/relationships/hyperlink" Target="https://bluetooth.atlassian.net/browse/ES-18316" TargetMode="External"/><Relationship Id="rId197" Type="http://schemas.openxmlformats.org/officeDocument/2006/relationships/hyperlink" Target="https://bluetooth.atlassian.net/browse/ES-22766" TargetMode="External"/><Relationship Id="rId201" Type="http://schemas.openxmlformats.org/officeDocument/2006/relationships/hyperlink" Target="https://bluetooth.atlassian.net/browse/ES-23406" TargetMode="External"/><Relationship Id="rId17" Type="http://schemas.openxmlformats.org/officeDocument/2006/relationships/hyperlink" Target="https://bluetooth.atlassian.net/browse/ES-10066" TargetMode="External"/><Relationship Id="rId38" Type="http://schemas.openxmlformats.org/officeDocument/2006/relationships/hyperlink" Target="https://bluetooth.atlassian.net/browse/ES-11173" TargetMode="External"/><Relationship Id="rId59" Type="http://schemas.openxmlformats.org/officeDocument/2006/relationships/hyperlink" Target="https://bluetooth.atlassian.net/browse/ES-11384" TargetMode="External"/><Relationship Id="rId103" Type="http://schemas.openxmlformats.org/officeDocument/2006/relationships/hyperlink" Target="https://bluetooth.atlassian.net/browse/ES-12834" TargetMode="External"/><Relationship Id="rId124" Type="http://schemas.openxmlformats.org/officeDocument/2006/relationships/hyperlink" Target="https://bluetooth.atlassian.net/browse/ES-14804" TargetMode="External"/><Relationship Id="rId70" Type="http://schemas.openxmlformats.org/officeDocument/2006/relationships/hyperlink" Target="https://bluetooth.atlassian.net/browse/ES-11802" TargetMode="External"/><Relationship Id="rId91" Type="http://schemas.openxmlformats.org/officeDocument/2006/relationships/hyperlink" Target="https://bluetooth.atlassian.net/browse/ES-12403" TargetMode="External"/><Relationship Id="rId145" Type="http://schemas.openxmlformats.org/officeDocument/2006/relationships/hyperlink" Target="https://bluetooth.atlassian.net/browse/ES-16386" TargetMode="External"/><Relationship Id="rId166" Type="http://schemas.openxmlformats.org/officeDocument/2006/relationships/hyperlink" Target="https://bluetooth.atlassian.net/browse/ES-17369" TargetMode="External"/><Relationship Id="rId187" Type="http://schemas.openxmlformats.org/officeDocument/2006/relationships/hyperlink" Target="https://bluetooth.atlassian.net/browse/ES-20554" TargetMode="External"/><Relationship Id="rId1" Type="http://schemas.openxmlformats.org/officeDocument/2006/relationships/hyperlink" Target="https://bluetooth.atlassian.net/browse/ES-9639" TargetMode="External"/><Relationship Id="rId28" Type="http://schemas.openxmlformats.org/officeDocument/2006/relationships/hyperlink" Target="https://bluetooth.atlassian.net/browse/ES-10515" TargetMode="External"/><Relationship Id="rId49" Type="http://schemas.openxmlformats.org/officeDocument/2006/relationships/hyperlink" Target="https://bluetooth.atlassian.net/browse/ES-11276" TargetMode="External"/><Relationship Id="rId114" Type="http://schemas.openxmlformats.org/officeDocument/2006/relationships/hyperlink" Target="https://bluetooth.atlassian.net/browse/ES-13331" TargetMode="External"/><Relationship Id="rId60" Type="http://schemas.openxmlformats.org/officeDocument/2006/relationships/hyperlink" Target="https://bluetooth.atlassian.net/browse/ES-11392" TargetMode="External"/><Relationship Id="rId81" Type="http://schemas.openxmlformats.org/officeDocument/2006/relationships/hyperlink" Target="https://bluetooth.atlassian.net/browse/ES-12006" TargetMode="External"/><Relationship Id="rId135" Type="http://schemas.openxmlformats.org/officeDocument/2006/relationships/hyperlink" Target="https://bluetooth.atlassian.net/browse/ES-15456" TargetMode="External"/><Relationship Id="rId156" Type="http://schemas.openxmlformats.org/officeDocument/2006/relationships/hyperlink" Target="https://bluetooth.atlassian.net/browse/ES-17029" TargetMode="External"/><Relationship Id="rId177" Type="http://schemas.openxmlformats.org/officeDocument/2006/relationships/hyperlink" Target="https://bluetooth.atlassian.net/browse/ES-18469" TargetMode="External"/><Relationship Id="rId198" Type="http://schemas.openxmlformats.org/officeDocument/2006/relationships/hyperlink" Target="https://bluetooth.atlassian.net/browse/ES-22942" TargetMode="External"/><Relationship Id="rId202" Type="http://schemas.openxmlformats.org/officeDocument/2006/relationships/printerSettings" Target="../printerSettings/printerSettings8.bin"/><Relationship Id="rId18" Type="http://schemas.openxmlformats.org/officeDocument/2006/relationships/hyperlink" Target="https://bluetooth.atlassian.net/browse/ES-10082" TargetMode="External"/><Relationship Id="rId39" Type="http://schemas.openxmlformats.org/officeDocument/2006/relationships/hyperlink" Target="https://bluetooth.atlassian.net/browse/ES-11176" TargetMode="External"/><Relationship Id="rId50" Type="http://schemas.openxmlformats.org/officeDocument/2006/relationships/hyperlink" Target="https://bluetooth.atlassian.net/browse/ES-11301" TargetMode="External"/><Relationship Id="rId104" Type="http://schemas.openxmlformats.org/officeDocument/2006/relationships/hyperlink" Target="https://bluetooth.atlassian.net/browse/ES-12871" TargetMode="External"/><Relationship Id="rId125" Type="http://schemas.openxmlformats.org/officeDocument/2006/relationships/hyperlink" Target="https://bluetooth.atlassian.net/browse/ES-14814" TargetMode="External"/><Relationship Id="rId146" Type="http://schemas.openxmlformats.org/officeDocument/2006/relationships/hyperlink" Target="https://bluetooth.atlassian.net/browse/ES-16391" TargetMode="External"/><Relationship Id="rId167" Type="http://schemas.openxmlformats.org/officeDocument/2006/relationships/hyperlink" Target="https://bluetooth.atlassian.net/browse/ES-17376" TargetMode="External"/><Relationship Id="rId188" Type="http://schemas.openxmlformats.org/officeDocument/2006/relationships/hyperlink" Target="https://bluetooth.atlassian.net/browse/ES-20568" TargetMode="External"/><Relationship Id="rId71" Type="http://schemas.openxmlformats.org/officeDocument/2006/relationships/hyperlink" Target="https://bluetooth.atlassian.net/browse/ES-11836" TargetMode="External"/><Relationship Id="rId92" Type="http://schemas.openxmlformats.org/officeDocument/2006/relationships/hyperlink" Target="https://bluetooth.atlassian.net/browse/ES-12426" TargetMode="External"/></Relationships>
</file>

<file path=xl/worksheets/_rels/sheet9.xml.rels><?xml version="1.0" encoding="UTF-8" standalone="yes"?>
<Relationships xmlns="http://schemas.openxmlformats.org/package/2006/relationships"><Relationship Id="rId117" Type="http://schemas.openxmlformats.org/officeDocument/2006/relationships/hyperlink" Target="https://bluetooth.atlassian.net/browse/ES-16579" TargetMode="External"/><Relationship Id="rId21" Type="http://schemas.openxmlformats.org/officeDocument/2006/relationships/hyperlink" Target="https://bluetooth.atlassian.net/browse/ES-11148" TargetMode="External"/><Relationship Id="rId42" Type="http://schemas.openxmlformats.org/officeDocument/2006/relationships/hyperlink" Target="https://bluetooth.atlassian.net/browse/ES-11805" TargetMode="External"/><Relationship Id="rId63" Type="http://schemas.openxmlformats.org/officeDocument/2006/relationships/hyperlink" Target="https://bluetooth.atlassian.net/browse/ES-12907" TargetMode="External"/><Relationship Id="rId84" Type="http://schemas.openxmlformats.org/officeDocument/2006/relationships/hyperlink" Target="https://bluetooth.atlassian.net/browse/ES-14976" TargetMode="External"/><Relationship Id="rId138" Type="http://schemas.openxmlformats.org/officeDocument/2006/relationships/hyperlink" Target="https://bluetooth.atlassian.net/browse/ES-17362" TargetMode="External"/><Relationship Id="rId159" Type="http://schemas.openxmlformats.org/officeDocument/2006/relationships/hyperlink" Target="https://bluetooth.atlassian.net/browse/ES-20397" TargetMode="External"/><Relationship Id="rId170" Type="http://schemas.openxmlformats.org/officeDocument/2006/relationships/printerSettings" Target="../printerSettings/printerSettings9.bin"/><Relationship Id="rId107" Type="http://schemas.openxmlformats.org/officeDocument/2006/relationships/hyperlink" Target="https://bluetooth.atlassian.net/browse/ES-16130" TargetMode="External"/><Relationship Id="rId11" Type="http://schemas.openxmlformats.org/officeDocument/2006/relationships/hyperlink" Target="https://bluetooth.atlassian.net/browse/ES-10475" TargetMode="External"/><Relationship Id="rId32" Type="http://schemas.openxmlformats.org/officeDocument/2006/relationships/hyperlink" Target="https://bluetooth.atlassian.net/browse/ES-11367" TargetMode="External"/><Relationship Id="rId53" Type="http://schemas.openxmlformats.org/officeDocument/2006/relationships/hyperlink" Target="https://bluetooth.atlassian.net/browse/ES-12258" TargetMode="External"/><Relationship Id="rId74" Type="http://schemas.openxmlformats.org/officeDocument/2006/relationships/hyperlink" Target="https://bluetooth.atlassian.net/browse/ES-13510" TargetMode="External"/><Relationship Id="rId128" Type="http://schemas.openxmlformats.org/officeDocument/2006/relationships/hyperlink" Target="https://bluetooth.atlassian.net/browse/ES-16845" TargetMode="External"/><Relationship Id="rId149" Type="http://schemas.openxmlformats.org/officeDocument/2006/relationships/hyperlink" Target="https://bluetooth.atlassian.net/browse/ES-18035" TargetMode="External"/><Relationship Id="rId5" Type="http://schemas.openxmlformats.org/officeDocument/2006/relationships/hyperlink" Target="https://bluetooth.atlassian.net/browse/ES-10287" TargetMode="External"/><Relationship Id="rId95" Type="http://schemas.openxmlformats.org/officeDocument/2006/relationships/hyperlink" Target="https://bluetooth.atlassian.net/browse/ES-15470" TargetMode="External"/><Relationship Id="rId160" Type="http://schemas.openxmlformats.org/officeDocument/2006/relationships/hyperlink" Target="https://bluetooth.atlassian.net/browse/ES-20433" TargetMode="External"/><Relationship Id="rId22" Type="http://schemas.openxmlformats.org/officeDocument/2006/relationships/hyperlink" Target="https://bluetooth.atlassian.net/browse/ES-1149" TargetMode="External"/><Relationship Id="rId43" Type="http://schemas.openxmlformats.org/officeDocument/2006/relationships/hyperlink" Target="https://bluetooth.atlassian.net/browse/ES-11881" TargetMode="External"/><Relationship Id="rId64" Type="http://schemas.openxmlformats.org/officeDocument/2006/relationships/hyperlink" Target="https://bluetooth.atlassian.net/browse/ES-13011" TargetMode="External"/><Relationship Id="rId118" Type="http://schemas.openxmlformats.org/officeDocument/2006/relationships/hyperlink" Target="https://bluetooth.atlassian.net/browse/ES-16640" TargetMode="External"/><Relationship Id="rId139" Type="http://schemas.openxmlformats.org/officeDocument/2006/relationships/hyperlink" Target="https://bluetooth.atlassian.net/browse/ES-17370" TargetMode="External"/><Relationship Id="rId85" Type="http://schemas.openxmlformats.org/officeDocument/2006/relationships/hyperlink" Target="https://bluetooth.atlassian.net/browse/ES-14978" TargetMode="External"/><Relationship Id="rId150" Type="http://schemas.openxmlformats.org/officeDocument/2006/relationships/hyperlink" Target="https://bluetooth.atlassian.net/browse/ES-18036" TargetMode="External"/><Relationship Id="rId12" Type="http://schemas.openxmlformats.org/officeDocument/2006/relationships/hyperlink" Target="https://bluetooth.atlassian.net/browse/ES-10655" TargetMode="External"/><Relationship Id="rId33" Type="http://schemas.openxmlformats.org/officeDocument/2006/relationships/hyperlink" Target="https://bluetooth.atlassian.net/browse/ES-11370" TargetMode="External"/><Relationship Id="rId108" Type="http://schemas.openxmlformats.org/officeDocument/2006/relationships/hyperlink" Target="https://bluetooth.atlassian.net/browse/ES-16154" TargetMode="External"/><Relationship Id="rId129" Type="http://schemas.openxmlformats.org/officeDocument/2006/relationships/hyperlink" Target="https://bluetooth.atlassian.net/browse/ES-16848" TargetMode="External"/><Relationship Id="rId54" Type="http://schemas.openxmlformats.org/officeDocument/2006/relationships/hyperlink" Target="https://bluetooth.atlassian.net/browse/ES-12282" TargetMode="External"/><Relationship Id="rId70" Type="http://schemas.openxmlformats.org/officeDocument/2006/relationships/hyperlink" Target="https://bluetooth.atlassian.net/browse/ES-13487" TargetMode="External"/><Relationship Id="rId75" Type="http://schemas.openxmlformats.org/officeDocument/2006/relationships/hyperlink" Target="https://bluetooth.atlassian.net/browse/ES-13529" TargetMode="External"/><Relationship Id="rId91" Type="http://schemas.openxmlformats.org/officeDocument/2006/relationships/hyperlink" Target="https://bluetooth.atlassian.net/browse/ES-15209" TargetMode="External"/><Relationship Id="rId96" Type="http://schemas.openxmlformats.org/officeDocument/2006/relationships/hyperlink" Target="https://bluetooth.atlassian.net/browse/ES-15483" TargetMode="External"/><Relationship Id="rId140" Type="http://schemas.openxmlformats.org/officeDocument/2006/relationships/hyperlink" Target="https://bluetooth.atlassian.net/browse/ES-17416" TargetMode="External"/><Relationship Id="rId145" Type="http://schemas.openxmlformats.org/officeDocument/2006/relationships/hyperlink" Target="https://bluetooth.atlassian.net/browse/ES-17677" TargetMode="External"/><Relationship Id="rId161" Type="http://schemas.openxmlformats.org/officeDocument/2006/relationships/hyperlink" Target="https://bluetooth.atlassian.net/browse/ES-20434" TargetMode="External"/><Relationship Id="rId166" Type="http://schemas.openxmlformats.org/officeDocument/2006/relationships/hyperlink" Target="https://bluetooth.atlassian.net/browse/ES-22980" TargetMode="External"/><Relationship Id="rId1" Type="http://schemas.openxmlformats.org/officeDocument/2006/relationships/hyperlink" Target="https://bluetooth.atlassian.net/browse/ES-9810" TargetMode="External"/><Relationship Id="rId6" Type="http://schemas.openxmlformats.org/officeDocument/2006/relationships/hyperlink" Target="https://bluetooth.atlassian.net/browse/ES-10333" TargetMode="External"/><Relationship Id="rId23" Type="http://schemas.openxmlformats.org/officeDocument/2006/relationships/hyperlink" Target="https://bluetooth.atlassian.net/browse/ES-11263" TargetMode="External"/><Relationship Id="rId28" Type="http://schemas.openxmlformats.org/officeDocument/2006/relationships/hyperlink" Target="https://bluetooth.atlassian.net/browse/ES-11343" TargetMode="External"/><Relationship Id="rId49" Type="http://schemas.openxmlformats.org/officeDocument/2006/relationships/hyperlink" Target="https://bluetooth.atlassian.net/browse/ES-12090" TargetMode="External"/><Relationship Id="rId114" Type="http://schemas.openxmlformats.org/officeDocument/2006/relationships/hyperlink" Target="https://bluetooth.atlassian.net/browse/ES-16400" TargetMode="External"/><Relationship Id="rId119" Type="http://schemas.openxmlformats.org/officeDocument/2006/relationships/hyperlink" Target="https://bluetooth.atlassian.net/browse/ES-16641" TargetMode="External"/><Relationship Id="rId44" Type="http://schemas.openxmlformats.org/officeDocument/2006/relationships/hyperlink" Target="https://bluetooth.atlassian.net/browse/ES-11907" TargetMode="External"/><Relationship Id="rId60" Type="http://schemas.openxmlformats.org/officeDocument/2006/relationships/hyperlink" Target="https://bluetooth.atlassian.net/browse/ES-12688" TargetMode="External"/><Relationship Id="rId65" Type="http://schemas.openxmlformats.org/officeDocument/2006/relationships/hyperlink" Target="https://bluetooth.atlassian.net/browse/ES-13093" TargetMode="External"/><Relationship Id="rId81" Type="http://schemas.openxmlformats.org/officeDocument/2006/relationships/hyperlink" Target="https://bluetooth.atlassian.net/browse/ES-14798" TargetMode="External"/><Relationship Id="rId86" Type="http://schemas.openxmlformats.org/officeDocument/2006/relationships/hyperlink" Target="https://bluetooth.atlassian.net/browse/ES-15015" TargetMode="External"/><Relationship Id="rId130" Type="http://schemas.openxmlformats.org/officeDocument/2006/relationships/hyperlink" Target="https://bluetooth.atlassian.net/browse/ES-16872" TargetMode="External"/><Relationship Id="rId135" Type="http://schemas.openxmlformats.org/officeDocument/2006/relationships/hyperlink" Target="https://bluetooth.atlassian.net/browse/ES-17204" TargetMode="External"/><Relationship Id="rId151" Type="http://schemas.openxmlformats.org/officeDocument/2006/relationships/hyperlink" Target="https://bluetooth.atlassian.net/browse/ES-18037" TargetMode="External"/><Relationship Id="rId156" Type="http://schemas.openxmlformats.org/officeDocument/2006/relationships/hyperlink" Target="https://bluetooth.atlassian.net/browse/ES-19121" TargetMode="External"/><Relationship Id="rId13" Type="http://schemas.openxmlformats.org/officeDocument/2006/relationships/hyperlink" Target="https://bluetooth.atlassian.net/browse/ES-10667" TargetMode="External"/><Relationship Id="rId18" Type="http://schemas.openxmlformats.org/officeDocument/2006/relationships/hyperlink" Target="https://bluetooth.atlassian.net/browse/ES-11305" TargetMode="External"/><Relationship Id="rId39" Type="http://schemas.openxmlformats.org/officeDocument/2006/relationships/hyperlink" Target="https://bluetooth.atlassian.net/browse/ES-11734" TargetMode="External"/><Relationship Id="rId109" Type="http://schemas.openxmlformats.org/officeDocument/2006/relationships/hyperlink" Target="https://bluetooth.atlassian.net/browse/ES-16223" TargetMode="External"/><Relationship Id="rId34" Type="http://schemas.openxmlformats.org/officeDocument/2006/relationships/hyperlink" Target="https://bluetooth.atlassian.net/browse/ES-11372" TargetMode="External"/><Relationship Id="rId50" Type="http://schemas.openxmlformats.org/officeDocument/2006/relationships/hyperlink" Target="https://bluetooth.atlassian.net/browse/ES-12091" TargetMode="External"/><Relationship Id="rId55" Type="http://schemas.openxmlformats.org/officeDocument/2006/relationships/hyperlink" Target="https://bluetooth.atlassian.net/browse/ES-12328" TargetMode="External"/><Relationship Id="rId76" Type="http://schemas.openxmlformats.org/officeDocument/2006/relationships/hyperlink" Target="https://bluetooth.atlassian.net/browse/ES-13541" TargetMode="External"/><Relationship Id="rId97" Type="http://schemas.openxmlformats.org/officeDocument/2006/relationships/hyperlink" Target="https://bluetooth.atlassian.net/browse/ES-15484" TargetMode="External"/><Relationship Id="rId104" Type="http://schemas.openxmlformats.org/officeDocument/2006/relationships/hyperlink" Target="https://bluetooth.atlassian.net/browse/ES-15922" TargetMode="External"/><Relationship Id="rId120" Type="http://schemas.openxmlformats.org/officeDocument/2006/relationships/hyperlink" Target="https://bluetooth.atlassian.net/browse/ES-16666" TargetMode="External"/><Relationship Id="rId125" Type="http://schemas.openxmlformats.org/officeDocument/2006/relationships/hyperlink" Target="https://bluetooth.atlassian.net/browse/ES-16820" TargetMode="External"/><Relationship Id="rId141" Type="http://schemas.openxmlformats.org/officeDocument/2006/relationships/hyperlink" Target="https://bluetooth.atlassian.net/browse/ES-17418" TargetMode="External"/><Relationship Id="rId146" Type="http://schemas.openxmlformats.org/officeDocument/2006/relationships/hyperlink" Target="https://bluetooth.atlassian.net/browse/ES-17776" TargetMode="External"/><Relationship Id="rId167" Type="http://schemas.openxmlformats.org/officeDocument/2006/relationships/hyperlink" Target="https://bluetooth.atlassian.net/browse/ES-22983" TargetMode="External"/><Relationship Id="rId7" Type="http://schemas.openxmlformats.org/officeDocument/2006/relationships/hyperlink" Target="https://bluetooth.atlassian.net/browse/ES-10435" TargetMode="External"/><Relationship Id="rId71" Type="http://schemas.openxmlformats.org/officeDocument/2006/relationships/hyperlink" Target="https://bluetooth.atlassian.net/browse/ES-13499" TargetMode="External"/><Relationship Id="rId92" Type="http://schemas.openxmlformats.org/officeDocument/2006/relationships/hyperlink" Target="https://bluetooth.atlassian.net/browse/ES-15279" TargetMode="External"/><Relationship Id="rId162" Type="http://schemas.openxmlformats.org/officeDocument/2006/relationships/hyperlink" Target="https://bluetooth.atlassian.net/browse/ES-20435" TargetMode="External"/><Relationship Id="rId2" Type="http://schemas.openxmlformats.org/officeDocument/2006/relationships/hyperlink" Target="https://bluetooth.atlassian.net/browse/ES-9960" TargetMode="External"/><Relationship Id="rId29" Type="http://schemas.openxmlformats.org/officeDocument/2006/relationships/hyperlink" Target="https://bluetooth.atlassian.net/browse/ES-11345" TargetMode="External"/><Relationship Id="rId24" Type="http://schemas.openxmlformats.org/officeDocument/2006/relationships/hyperlink" Target="https://bluetooth.atlassian.net/browse/ES-11277" TargetMode="External"/><Relationship Id="rId40" Type="http://schemas.openxmlformats.org/officeDocument/2006/relationships/hyperlink" Target="https://bluetooth.atlassian.net/browse/ES-11759" TargetMode="External"/><Relationship Id="rId45" Type="http://schemas.openxmlformats.org/officeDocument/2006/relationships/hyperlink" Target="https://bluetooth.atlassian.net/browse/ES-11937" TargetMode="External"/><Relationship Id="rId66" Type="http://schemas.openxmlformats.org/officeDocument/2006/relationships/hyperlink" Target="https://bluetooth.atlassian.net/browse/ES-13269" TargetMode="External"/><Relationship Id="rId87" Type="http://schemas.openxmlformats.org/officeDocument/2006/relationships/hyperlink" Target="https://bluetooth.atlassian.net/browse/ES-15057" TargetMode="External"/><Relationship Id="rId110" Type="http://schemas.openxmlformats.org/officeDocument/2006/relationships/hyperlink" Target="https://bluetooth.atlassian.net/browse/ES-16227" TargetMode="External"/><Relationship Id="rId115" Type="http://schemas.openxmlformats.org/officeDocument/2006/relationships/hyperlink" Target="https://bluetooth.atlassian.net/browse/ES-16472" TargetMode="External"/><Relationship Id="rId131" Type="http://schemas.openxmlformats.org/officeDocument/2006/relationships/hyperlink" Target="https://bluetooth.atlassian.net/browse/ES-16987" TargetMode="External"/><Relationship Id="rId136" Type="http://schemas.openxmlformats.org/officeDocument/2006/relationships/hyperlink" Target="https://bluetooth.atlassian.net/browse/ES-17207" TargetMode="External"/><Relationship Id="rId157" Type="http://schemas.openxmlformats.org/officeDocument/2006/relationships/hyperlink" Target="https://bluetooth.atlassian.net/browse/ES-19249" TargetMode="External"/><Relationship Id="rId61" Type="http://schemas.openxmlformats.org/officeDocument/2006/relationships/hyperlink" Target="https://bluetooth.atlassian.net/browse/ES-12835" TargetMode="External"/><Relationship Id="rId82" Type="http://schemas.openxmlformats.org/officeDocument/2006/relationships/hyperlink" Target="https://bluetooth.atlassian.net/browse/ES-14822" TargetMode="External"/><Relationship Id="rId152" Type="http://schemas.openxmlformats.org/officeDocument/2006/relationships/hyperlink" Target="https://bluetooth.atlassian.net/browse/ES-18127" TargetMode="External"/><Relationship Id="rId19" Type="http://schemas.openxmlformats.org/officeDocument/2006/relationships/hyperlink" Target="https://bluetooth.atlassian.net/browse/ES-10903" TargetMode="External"/><Relationship Id="rId14" Type="http://schemas.openxmlformats.org/officeDocument/2006/relationships/hyperlink" Target="https://bluetooth.atlassian.net/browse/ES-10727" TargetMode="External"/><Relationship Id="rId30" Type="http://schemas.openxmlformats.org/officeDocument/2006/relationships/hyperlink" Target="https://bluetooth.atlassian.net/browse/ES-11350" TargetMode="External"/><Relationship Id="rId35" Type="http://schemas.openxmlformats.org/officeDocument/2006/relationships/hyperlink" Target="https://bluetooth.atlassian.net/browse/ES-11448" TargetMode="External"/><Relationship Id="rId56" Type="http://schemas.openxmlformats.org/officeDocument/2006/relationships/hyperlink" Target="https://bluetooth.atlassian.net/browse/ES-12371" TargetMode="External"/><Relationship Id="rId77" Type="http://schemas.openxmlformats.org/officeDocument/2006/relationships/hyperlink" Target="https://bluetooth.atlassian.net/browse/ES-13558" TargetMode="External"/><Relationship Id="rId100" Type="http://schemas.openxmlformats.org/officeDocument/2006/relationships/hyperlink" Target="https://bluetooth.atlassian.net/browse/ES-15665" TargetMode="External"/><Relationship Id="rId105" Type="http://schemas.openxmlformats.org/officeDocument/2006/relationships/hyperlink" Target="https://bluetooth.atlassian.net/browse/ES-15923" TargetMode="External"/><Relationship Id="rId126" Type="http://schemas.openxmlformats.org/officeDocument/2006/relationships/hyperlink" Target="https://bluetooth.atlassian.net/browse/ES-16821" TargetMode="External"/><Relationship Id="rId147" Type="http://schemas.openxmlformats.org/officeDocument/2006/relationships/hyperlink" Target="https://bluetooth.atlassian.net/browse/ES-17915" TargetMode="External"/><Relationship Id="rId168" Type="http://schemas.openxmlformats.org/officeDocument/2006/relationships/hyperlink" Target="https://bluetooth.atlassian.net/browse/ES-23134" TargetMode="External"/><Relationship Id="rId8" Type="http://schemas.openxmlformats.org/officeDocument/2006/relationships/hyperlink" Target="https://bluetooth.atlassian.net/browse/ES-10437" TargetMode="External"/><Relationship Id="rId51" Type="http://schemas.openxmlformats.org/officeDocument/2006/relationships/hyperlink" Target="https://bluetooth.atlassian.net/browse/ES-12146" TargetMode="External"/><Relationship Id="rId72" Type="http://schemas.openxmlformats.org/officeDocument/2006/relationships/hyperlink" Target="https://bluetooth.atlassian.net/browse/ES-13507" TargetMode="External"/><Relationship Id="rId93" Type="http://schemas.openxmlformats.org/officeDocument/2006/relationships/hyperlink" Target="https://bluetooth.atlassian.net/browse/ES-15430" TargetMode="External"/><Relationship Id="rId98" Type="http://schemas.openxmlformats.org/officeDocument/2006/relationships/hyperlink" Target="https://bluetooth.atlassian.net/browse/ES-15512" TargetMode="External"/><Relationship Id="rId121" Type="http://schemas.openxmlformats.org/officeDocument/2006/relationships/hyperlink" Target="https://bluetooth.atlassian.net/browse/ES-16762" TargetMode="External"/><Relationship Id="rId142" Type="http://schemas.openxmlformats.org/officeDocument/2006/relationships/hyperlink" Target="https://bluetooth.atlassian.net/browse/ES-17537" TargetMode="External"/><Relationship Id="rId163" Type="http://schemas.openxmlformats.org/officeDocument/2006/relationships/hyperlink" Target="https://bluetooth.atlassian.net/browse/ES-22651" TargetMode="External"/><Relationship Id="rId3" Type="http://schemas.openxmlformats.org/officeDocument/2006/relationships/hyperlink" Target="https://bluetooth.atlassian.net/browse/ES-9990" TargetMode="External"/><Relationship Id="rId25" Type="http://schemas.openxmlformats.org/officeDocument/2006/relationships/hyperlink" Target="https://bluetooth.atlassian.net/browse/ES-11278" TargetMode="External"/><Relationship Id="rId46" Type="http://schemas.openxmlformats.org/officeDocument/2006/relationships/hyperlink" Target="https://bluetooth.atlassian.net/browse/ES-11942" TargetMode="External"/><Relationship Id="rId67" Type="http://schemas.openxmlformats.org/officeDocument/2006/relationships/hyperlink" Target="https://bluetooth.atlassian.net/browse/ES-13288" TargetMode="External"/><Relationship Id="rId116" Type="http://schemas.openxmlformats.org/officeDocument/2006/relationships/hyperlink" Target="https://bluetooth.atlassian.net/browse/ES-16555" TargetMode="External"/><Relationship Id="rId137" Type="http://schemas.openxmlformats.org/officeDocument/2006/relationships/hyperlink" Target="https://bluetooth.atlassian.net/browse/ES-17280" TargetMode="External"/><Relationship Id="rId158" Type="http://schemas.openxmlformats.org/officeDocument/2006/relationships/hyperlink" Target="https://bluetooth.atlassian.net/browse/ES-20364" TargetMode="External"/><Relationship Id="rId20" Type="http://schemas.openxmlformats.org/officeDocument/2006/relationships/hyperlink" Target="https://bluetooth.atlassian.net/browse/ES-10950" TargetMode="External"/><Relationship Id="rId41" Type="http://schemas.openxmlformats.org/officeDocument/2006/relationships/hyperlink" Target="https://bluetooth.atlassian.net/browse/ES-11771" TargetMode="External"/><Relationship Id="rId62" Type="http://schemas.openxmlformats.org/officeDocument/2006/relationships/hyperlink" Target="https://bluetooth.atlassian.net/browse/ES-12906" TargetMode="External"/><Relationship Id="rId83" Type="http://schemas.openxmlformats.org/officeDocument/2006/relationships/hyperlink" Target="https://bluetooth.atlassian.net/browse/ES-14843" TargetMode="External"/><Relationship Id="rId88" Type="http://schemas.openxmlformats.org/officeDocument/2006/relationships/hyperlink" Target="https://bluetooth.atlassian.net/browse/ES-15125" TargetMode="External"/><Relationship Id="rId111" Type="http://schemas.openxmlformats.org/officeDocument/2006/relationships/hyperlink" Target="https://bluetooth.atlassian.net/browse/ES-16302" TargetMode="External"/><Relationship Id="rId132" Type="http://schemas.openxmlformats.org/officeDocument/2006/relationships/hyperlink" Target="https://bluetooth.atlassian.net/browse/ES-17092" TargetMode="External"/><Relationship Id="rId153" Type="http://schemas.openxmlformats.org/officeDocument/2006/relationships/hyperlink" Target="https://bluetooth.atlassian.net/browse/ES-18136" TargetMode="External"/><Relationship Id="rId15" Type="http://schemas.openxmlformats.org/officeDocument/2006/relationships/hyperlink" Target="https://bluetooth.atlassian.net/browse/ES-10801" TargetMode="External"/><Relationship Id="rId36" Type="http://schemas.openxmlformats.org/officeDocument/2006/relationships/hyperlink" Target="https://bluetooth.atlassian.net/browse/ES-11631" TargetMode="External"/><Relationship Id="rId57" Type="http://schemas.openxmlformats.org/officeDocument/2006/relationships/hyperlink" Target="https://bluetooth.atlassian.net/browse/ES-12494" TargetMode="External"/><Relationship Id="rId106" Type="http://schemas.openxmlformats.org/officeDocument/2006/relationships/hyperlink" Target="https://bluetooth.atlassian.net/browse/ES-16106" TargetMode="External"/><Relationship Id="rId127" Type="http://schemas.openxmlformats.org/officeDocument/2006/relationships/hyperlink" Target="https://bluetooth.atlassian.net/browse/ES-16844" TargetMode="External"/><Relationship Id="rId10" Type="http://schemas.openxmlformats.org/officeDocument/2006/relationships/hyperlink" Target="https://bluetooth.atlassian.net/browse/ES-10455" TargetMode="External"/><Relationship Id="rId31" Type="http://schemas.openxmlformats.org/officeDocument/2006/relationships/hyperlink" Target="https://bluetooth.atlassian.net/browse/ES-11361" TargetMode="External"/><Relationship Id="rId52" Type="http://schemas.openxmlformats.org/officeDocument/2006/relationships/hyperlink" Target="https://bluetooth.atlassian.net/browse/ES-12256" TargetMode="External"/><Relationship Id="rId73" Type="http://schemas.openxmlformats.org/officeDocument/2006/relationships/hyperlink" Target="https://bluetooth.atlassian.net/browse/ES-13509" TargetMode="External"/><Relationship Id="rId78" Type="http://schemas.openxmlformats.org/officeDocument/2006/relationships/hyperlink" Target="https://bluetooth.atlassian.net/browse/ES-13560" TargetMode="External"/><Relationship Id="rId94" Type="http://schemas.openxmlformats.org/officeDocument/2006/relationships/hyperlink" Target="https://bluetooth.atlassian.net/browse/ES-15439" TargetMode="External"/><Relationship Id="rId99" Type="http://schemas.openxmlformats.org/officeDocument/2006/relationships/hyperlink" Target="https://bluetooth.atlassian.net/browse/ES-15655" TargetMode="External"/><Relationship Id="rId101" Type="http://schemas.openxmlformats.org/officeDocument/2006/relationships/hyperlink" Target="https://bluetooth.atlassian.net/browse/ES-15716" TargetMode="External"/><Relationship Id="rId122" Type="http://schemas.openxmlformats.org/officeDocument/2006/relationships/hyperlink" Target="https://bluetooth.atlassian.net/browse/ES-16777" TargetMode="External"/><Relationship Id="rId143" Type="http://schemas.openxmlformats.org/officeDocument/2006/relationships/hyperlink" Target="https://bluetooth.atlassian.net/browse/ES-17613" TargetMode="External"/><Relationship Id="rId148" Type="http://schemas.openxmlformats.org/officeDocument/2006/relationships/hyperlink" Target="https://bluetooth.atlassian.net/browse/ES-17953" TargetMode="External"/><Relationship Id="rId164" Type="http://schemas.openxmlformats.org/officeDocument/2006/relationships/hyperlink" Target="https://bluetooth.atlassian.net/browse/ES-22767" TargetMode="External"/><Relationship Id="rId169" Type="http://schemas.openxmlformats.org/officeDocument/2006/relationships/hyperlink" Target="https://bluetooth.atlassian.net/browse/ES-23160" TargetMode="External"/><Relationship Id="rId4" Type="http://schemas.openxmlformats.org/officeDocument/2006/relationships/hyperlink" Target="https://bluetooth.atlassian.net/browse/ES-10069" TargetMode="External"/><Relationship Id="rId9" Type="http://schemas.openxmlformats.org/officeDocument/2006/relationships/hyperlink" Target="https://bluetooth.atlassian.net/browse/ES-10439" TargetMode="External"/><Relationship Id="rId26" Type="http://schemas.openxmlformats.org/officeDocument/2006/relationships/hyperlink" Target="https://bluetooth.atlassian.net/browse/ES-11279" TargetMode="External"/><Relationship Id="rId47" Type="http://schemas.openxmlformats.org/officeDocument/2006/relationships/hyperlink" Target="https://bluetooth.atlassian.net/browse/ES-11960" TargetMode="External"/><Relationship Id="rId68" Type="http://schemas.openxmlformats.org/officeDocument/2006/relationships/hyperlink" Target="https://bluetooth.atlassian.net/browse/ES-13334" TargetMode="External"/><Relationship Id="rId89" Type="http://schemas.openxmlformats.org/officeDocument/2006/relationships/hyperlink" Target="https://bluetooth.atlassian.net/browse/ES-15141" TargetMode="External"/><Relationship Id="rId112" Type="http://schemas.openxmlformats.org/officeDocument/2006/relationships/hyperlink" Target="https://bluetooth.atlassian.net/browse/ES-16349" TargetMode="External"/><Relationship Id="rId133" Type="http://schemas.openxmlformats.org/officeDocument/2006/relationships/hyperlink" Target="https://bluetooth.atlassian.net/browse/ES-17156" TargetMode="External"/><Relationship Id="rId154" Type="http://schemas.openxmlformats.org/officeDocument/2006/relationships/hyperlink" Target="https://bluetooth.atlassian.net/browse/ES-18160" TargetMode="External"/><Relationship Id="rId16" Type="http://schemas.openxmlformats.org/officeDocument/2006/relationships/hyperlink" Target="https://bluetooth.atlassian.net/browse/ES-10862" TargetMode="External"/><Relationship Id="rId37" Type="http://schemas.openxmlformats.org/officeDocument/2006/relationships/hyperlink" Target="https://bluetooth.atlassian.net/browse/ES-11664" TargetMode="External"/><Relationship Id="rId58" Type="http://schemas.openxmlformats.org/officeDocument/2006/relationships/hyperlink" Target="https://bluetooth.atlassian.net/browse/ES-12572" TargetMode="External"/><Relationship Id="rId79" Type="http://schemas.openxmlformats.org/officeDocument/2006/relationships/hyperlink" Target="https://bluetooth.atlassian.net/browse/ES-14733" TargetMode="External"/><Relationship Id="rId102" Type="http://schemas.openxmlformats.org/officeDocument/2006/relationships/hyperlink" Target="https://bluetooth.atlassian.net/browse/ES-15865" TargetMode="External"/><Relationship Id="rId123" Type="http://schemas.openxmlformats.org/officeDocument/2006/relationships/hyperlink" Target="https://bluetooth.atlassian.net/browse/ES-16783" TargetMode="External"/><Relationship Id="rId144" Type="http://schemas.openxmlformats.org/officeDocument/2006/relationships/hyperlink" Target="https://bluetooth.atlassian.net/browse/ES-17672" TargetMode="External"/><Relationship Id="rId90" Type="http://schemas.openxmlformats.org/officeDocument/2006/relationships/hyperlink" Target="https://bluetooth.atlassian.net/browse/ES-15207" TargetMode="External"/><Relationship Id="rId165" Type="http://schemas.openxmlformats.org/officeDocument/2006/relationships/hyperlink" Target="https://bluetooth.atlassian.net/browse/ES-22829" TargetMode="External"/><Relationship Id="rId27" Type="http://schemas.openxmlformats.org/officeDocument/2006/relationships/hyperlink" Target="https://bluetooth.atlassian.net/browse/ES-11291" TargetMode="External"/><Relationship Id="rId48" Type="http://schemas.openxmlformats.org/officeDocument/2006/relationships/hyperlink" Target="https://bluetooth.atlassian.net/browse/ES-11993" TargetMode="External"/><Relationship Id="rId69" Type="http://schemas.openxmlformats.org/officeDocument/2006/relationships/hyperlink" Target="https://bluetooth.atlassian.net/browse/ES-13410" TargetMode="External"/><Relationship Id="rId113" Type="http://schemas.openxmlformats.org/officeDocument/2006/relationships/hyperlink" Target="https://bluetooth.atlassian.net/browse/ES-16399" TargetMode="External"/><Relationship Id="rId134" Type="http://schemas.openxmlformats.org/officeDocument/2006/relationships/hyperlink" Target="https://bluetooth.atlassian.net/browse/ES-17160" TargetMode="External"/><Relationship Id="rId80" Type="http://schemas.openxmlformats.org/officeDocument/2006/relationships/hyperlink" Target="https://bluetooth.atlassian.net/browse/ES-14744" TargetMode="External"/><Relationship Id="rId155" Type="http://schemas.openxmlformats.org/officeDocument/2006/relationships/hyperlink" Target="https://bluetooth.atlassian.net/browse/ES-19117" TargetMode="External"/><Relationship Id="rId17" Type="http://schemas.openxmlformats.org/officeDocument/2006/relationships/hyperlink" Target="https://bluetooth.atlassian.net/browse/ES-10895" TargetMode="External"/><Relationship Id="rId38" Type="http://schemas.openxmlformats.org/officeDocument/2006/relationships/hyperlink" Target="https://bluetooth.atlassian.net/browse/ES-11713" TargetMode="External"/><Relationship Id="rId59" Type="http://schemas.openxmlformats.org/officeDocument/2006/relationships/hyperlink" Target="https://bluetooth.atlassian.net/browse/ES-12687" TargetMode="External"/><Relationship Id="rId103" Type="http://schemas.openxmlformats.org/officeDocument/2006/relationships/hyperlink" Target="https://bluetooth.atlassian.net/browse/ES-15886" TargetMode="External"/><Relationship Id="rId124" Type="http://schemas.openxmlformats.org/officeDocument/2006/relationships/hyperlink" Target="https://bluetooth.atlassian.net/browse/ES-1681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3"/>
  <sheetViews>
    <sheetView tabSelected="1" zoomScaleNormal="100" workbookViewId="0"/>
  </sheetViews>
  <sheetFormatPr defaultColWidth="11.42578125" defaultRowHeight="12.75" x14ac:dyDescent="0.2"/>
  <cols>
    <col min="1" max="2" width="16.5703125" style="6" customWidth="1"/>
    <col min="3" max="3" width="67.140625" style="6" customWidth="1"/>
    <col min="4" max="6" width="16.5703125" style="6" customWidth="1"/>
    <col min="7" max="16384" width="11.42578125" style="6"/>
  </cols>
  <sheetData>
    <row r="1" spans="1:6" ht="23.25" x14ac:dyDescent="0.35">
      <c r="A1" s="5" t="s">
        <v>23</v>
      </c>
    </row>
    <row r="2" spans="1:6" ht="18" x14ac:dyDescent="0.25">
      <c r="A2" s="7" t="s">
        <v>0</v>
      </c>
      <c r="B2" s="8"/>
      <c r="C2" s="8"/>
    </row>
    <row r="3" spans="1:6" x14ac:dyDescent="0.2">
      <c r="A3" s="9"/>
    </row>
    <row r="4" spans="1:6" ht="41.25" customHeight="1" x14ac:dyDescent="0.2">
      <c r="A4" s="93" t="s">
        <v>18</v>
      </c>
      <c r="B4" s="93"/>
      <c r="C4" s="93"/>
    </row>
    <row r="5" spans="1:6" ht="13.5" thickBot="1" x14ac:dyDescent="0.25">
      <c r="A5" s="50"/>
      <c r="B5" s="50"/>
      <c r="C5" s="50"/>
    </row>
    <row r="6" spans="1:6" ht="13.5" thickBot="1" x14ac:dyDescent="0.25">
      <c r="A6" s="52" t="s">
        <v>174</v>
      </c>
      <c r="B6" s="53"/>
      <c r="C6" s="54"/>
      <c r="D6" s="54"/>
      <c r="E6" s="54"/>
      <c r="F6" s="55"/>
    </row>
    <row r="7" spans="1:6" x14ac:dyDescent="0.2">
      <c r="A7" s="56"/>
      <c r="B7" s="94" t="s">
        <v>175</v>
      </c>
      <c r="C7" s="95"/>
      <c r="D7" s="95"/>
      <c r="E7" s="95"/>
      <c r="F7" s="96"/>
    </row>
    <row r="8" spans="1:6" x14ac:dyDescent="0.2">
      <c r="A8" s="57"/>
      <c r="B8" s="97" t="s">
        <v>176</v>
      </c>
      <c r="C8" s="98"/>
      <c r="D8" s="98"/>
      <c r="E8" s="98"/>
      <c r="F8" s="99"/>
    </row>
    <row r="9" spans="1:6" ht="12.75" customHeight="1" thickBot="1" x14ac:dyDescent="0.25">
      <c r="A9" s="58"/>
      <c r="B9" s="100" t="s">
        <v>177</v>
      </c>
      <c r="C9" s="101"/>
      <c r="D9" s="101"/>
      <c r="E9" s="101"/>
      <c r="F9" s="102"/>
    </row>
    <row r="11" spans="1:6" ht="15.75" x14ac:dyDescent="0.2">
      <c r="A11" s="59" t="s">
        <v>178</v>
      </c>
    </row>
    <row r="13" spans="1:6" x14ac:dyDescent="0.2">
      <c r="A13" s="6" t="s">
        <v>9</v>
      </c>
      <c r="B13" s="49">
        <v>45573</v>
      </c>
    </row>
    <row r="15" spans="1:6" ht="18" x14ac:dyDescent="0.2">
      <c r="A15" s="10" t="s">
        <v>11</v>
      </c>
      <c r="B15" s="11"/>
      <c r="C15" s="12"/>
      <c r="D15" s="13"/>
    </row>
    <row r="16" spans="1:6" ht="13.5" thickBot="1" x14ac:dyDescent="0.25">
      <c r="A16" s="14"/>
      <c r="B16" s="15"/>
      <c r="C16" s="16"/>
      <c r="D16" s="14"/>
    </row>
    <row r="17" spans="1:4" x14ac:dyDescent="0.2">
      <c r="A17" s="17" t="s">
        <v>12</v>
      </c>
      <c r="B17" s="18" t="s">
        <v>13</v>
      </c>
      <c r="C17" s="26" t="s">
        <v>14</v>
      </c>
    </row>
    <row r="18" spans="1:4" ht="12.75" customHeight="1" x14ac:dyDescent="0.2">
      <c r="A18" s="44" t="s">
        <v>10</v>
      </c>
      <c r="B18" s="45">
        <v>44586</v>
      </c>
      <c r="C18" s="43" t="s">
        <v>24</v>
      </c>
    </row>
    <row r="19" spans="1:4" ht="25.5" customHeight="1" x14ac:dyDescent="0.2">
      <c r="A19" s="44" t="s">
        <v>160</v>
      </c>
      <c r="B19" s="45">
        <v>44740</v>
      </c>
      <c r="C19" s="43" t="s">
        <v>170</v>
      </c>
      <c r="D19" s="14"/>
    </row>
    <row r="20" spans="1:4" ht="25.5" x14ac:dyDescent="0.2">
      <c r="A20" s="44" t="s">
        <v>171</v>
      </c>
      <c r="B20" s="45">
        <v>44964</v>
      </c>
      <c r="C20" s="43" t="s">
        <v>172</v>
      </c>
    </row>
    <row r="21" spans="1:4" ht="25.5" x14ac:dyDescent="0.2">
      <c r="A21" s="63" t="s">
        <v>173</v>
      </c>
      <c r="B21" s="62">
        <v>45106</v>
      </c>
      <c r="C21" s="64" t="s">
        <v>179</v>
      </c>
    </row>
    <row r="22" spans="1:4" ht="25.5" customHeight="1" x14ac:dyDescent="0.2">
      <c r="A22" s="63" t="s">
        <v>180</v>
      </c>
      <c r="B22" s="62">
        <v>45474</v>
      </c>
      <c r="C22" s="64" t="s">
        <v>181</v>
      </c>
    </row>
    <row r="23" spans="1:4" ht="64.5" thickBot="1" x14ac:dyDescent="0.25">
      <c r="A23" s="60" t="s">
        <v>182</v>
      </c>
      <c r="B23" s="61">
        <v>45573</v>
      </c>
      <c r="C23" s="51" t="s">
        <v>548</v>
      </c>
    </row>
  </sheetData>
  <mergeCells count="4">
    <mergeCell ref="A4:C4"/>
    <mergeCell ref="B7:F7"/>
    <mergeCell ref="B8:F8"/>
    <mergeCell ref="B9:F9"/>
  </mergeCells>
  <pageMargins left="0.74791666666666667" right="0.74791666666666667" top="0.98402777777777783" bottom="0.98402777777777783" header="0.51180555555555562" footer="0.5118055555555556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1144A-6497-4C42-8351-C8088CB54DC2}">
  <sheetPr>
    <tabColor rgb="FFB1A0C7"/>
    <outlinePr summaryBelow="0" summaryRight="0"/>
  </sheetPr>
  <dimension ref="A1:I11"/>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1.85546875" bestFit="1" customWidth="1"/>
    <col min="5" max="5" width="14.42578125" style="3" customWidth="1"/>
    <col min="6" max="6" width="11.28515625" style="3" customWidth="1"/>
    <col min="7" max="7" width="9.7109375" style="3" customWidth="1"/>
    <col min="8" max="8" width="14.42578125" style="3" customWidth="1"/>
    <col min="9" max="9" width="44.85546875" customWidth="1"/>
  </cols>
  <sheetData>
    <row r="1" spans="1:9" ht="28.5" customHeight="1" thickBot="1" x14ac:dyDescent="0.35">
      <c r="A1" s="71" t="s">
        <v>214</v>
      </c>
      <c r="B1" s="22"/>
      <c r="C1" s="29"/>
      <c r="D1" s="29"/>
      <c r="E1" s="30"/>
      <c r="F1" s="30"/>
      <c r="G1" s="30"/>
      <c r="H1" s="30"/>
      <c r="I1" s="29"/>
    </row>
    <row r="2" spans="1:9" ht="66.75" customHeight="1" thickBot="1" x14ac:dyDescent="0.25">
      <c r="A2" s="103" t="s">
        <v>20</v>
      </c>
      <c r="B2" s="104"/>
      <c r="C2" s="104"/>
      <c r="D2" s="104"/>
      <c r="E2" s="104"/>
      <c r="F2" s="104"/>
      <c r="G2" s="104"/>
      <c r="H2" s="104"/>
      <c r="I2" s="105"/>
    </row>
    <row r="3" spans="1:9" ht="51.95" customHeight="1" thickBot="1" x14ac:dyDescent="0.25">
      <c r="A3" s="103" t="s">
        <v>21</v>
      </c>
      <c r="B3" s="104"/>
      <c r="C3" s="104"/>
      <c r="D3" s="104"/>
      <c r="E3" s="104"/>
      <c r="F3" s="104"/>
      <c r="G3" s="104"/>
      <c r="H3" s="104"/>
      <c r="I3" s="104"/>
    </row>
    <row r="4" spans="1:9" s="4" customFormat="1" ht="28.5" customHeight="1" thickBot="1" x14ac:dyDescent="0.3">
      <c r="A4" s="33" t="s">
        <v>6</v>
      </c>
      <c r="B4" s="34" t="s">
        <v>4</v>
      </c>
      <c r="C4" s="33" t="s">
        <v>22</v>
      </c>
      <c r="D4" s="111" t="s">
        <v>7</v>
      </c>
      <c r="E4" s="112"/>
      <c r="F4" s="112"/>
      <c r="G4" s="112"/>
      <c r="H4" s="112"/>
      <c r="I4" s="35" t="s">
        <v>16</v>
      </c>
    </row>
    <row r="5" spans="1:9" s="4" customFormat="1" ht="15.75" customHeight="1" thickBot="1" x14ac:dyDescent="0.3">
      <c r="A5" s="65" t="s">
        <v>215</v>
      </c>
      <c r="B5" s="65">
        <v>45566</v>
      </c>
      <c r="C5" s="65" t="s">
        <v>8</v>
      </c>
      <c r="D5" s="106" t="s">
        <v>216</v>
      </c>
      <c r="E5" s="107"/>
      <c r="F5" s="107"/>
      <c r="G5" s="107"/>
      <c r="H5" s="107"/>
      <c r="I5" s="66" t="s">
        <v>15</v>
      </c>
    </row>
    <row r="6" spans="1:9" s="4" customFormat="1" ht="15" x14ac:dyDescent="0.25">
      <c r="A6" s="31"/>
      <c r="B6" s="31"/>
      <c r="C6" s="31"/>
      <c r="D6" s="31"/>
      <c r="E6" s="31"/>
      <c r="F6" s="31"/>
      <c r="G6" s="31"/>
      <c r="H6" s="31"/>
      <c r="I6" s="31"/>
    </row>
    <row r="7" spans="1:9" ht="21" customHeight="1" x14ac:dyDescent="0.2">
      <c r="A7" s="108" t="s">
        <v>5</v>
      </c>
      <c r="B7" s="108"/>
      <c r="C7" s="29"/>
      <c r="D7" s="29"/>
      <c r="E7" s="30"/>
      <c r="F7" s="30"/>
      <c r="G7" s="30"/>
      <c r="H7" s="30"/>
      <c r="I7" s="29"/>
    </row>
    <row r="8" spans="1:9" ht="21" customHeight="1" thickBot="1" x14ac:dyDescent="0.25">
      <c r="A8" s="22" t="s">
        <v>397</v>
      </c>
      <c r="B8" s="20"/>
      <c r="C8" s="22"/>
      <c r="D8" s="29"/>
      <c r="E8" s="30"/>
      <c r="F8" s="30"/>
      <c r="G8" s="30"/>
      <c r="H8" s="30"/>
      <c r="I8" s="29"/>
    </row>
    <row r="9" spans="1:9" s="2" customFormat="1" ht="24.75" customHeight="1" thickBot="1" x14ac:dyDescent="0.25">
      <c r="A9" s="23" t="s">
        <v>17</v>
      </c>
      <c r="B9" s="23" t="s">
        <v>188</v>
      </c>
      <c r="C9" s="24" t="s">
        <v>19</v>
      </c>
      <c r="D9" s="24" t="s">
        <v>189</v>
      </c>
      <c r="E9" s="25" t="s">
        <v>0</v>
      </c>
      <c r="F9" s="24" t="s">
        <v>395</v>
      </c>
      <c r="G9" s="25" t="s">
        <v>396</v>
      </c>
      <c r="H9" s="25" t="s">
        <v>3</v>
      </c>
      <c r="I9" s="24" t="s">
        <v>2</v>
      </c>
    </row>
    <row r="10" spans="1:9" s="2" customFormat="1" ht="27" customHeight="1" thickBot="1" x14ac:dyDescent="0.25">
      <c r="A10" s="32">
        <f>HYPERLINK("https://bluetooth.atlassian.net/browse/ES-24818",24818)</f>
        <v>24818</v>
      </c>
      <c r="B10" s="67" t="s">
        <v>218</v>
      </c>
      <c r="C10" s="67" t="s">
        <v>186</v>
      </c>
      <c r="D10" s="67" t="s">
        <v>169</v>
      </c>
      <c r="E10" s="72" t="s">
        <v>1</v>
      </c>
      <c r="F10" s="27"/>
      <c r="G10" s="32"/>
      <c r="H10" s="27"/>
      <c r="I10" s="27"/>
    </row>
    <row r="11" spans="1:9" s="2" customFormat="1" ht="26.25" thickBot="1" x14ac:dyDescent="0.25">
      <c r="A11" s="36">
        <f>HYPERLINK("https://bluetooth.atlassian.net/browse/ES-25067",25067)</f>
        <v>25067</v>
      </c>
      <c r="B11" s="68" t="s">
        <v>218</v>
      </c>
      <c r="C11" s="68" t="s">
        <v>217</v>
      </c>
      <c r="D11" s="68" t="s">
        <v>191</v>
      </c>
      <c r="E11" s="72" t="s">
        <v>542</v>
      </c>
      <c r="F11" s="69">
        <v>2</v>
      </c>
      <c r="G11" s="36">
        <f>HYPERLINK("https://bluetooth.atlassian.net/browse/ES-25158",25158)</f>
        <v>25158</v>
      </c>
      <c r="H11" s="70" t="s">
        <v>30</v>
      </c>
      <c r="I11" s="68" t="s">
        <v>549</v>
      </c>
    </row>
  </sheetData>
  <mergeCells count="5">
    <mergeCell ref="A2:I2"/>
    <mergeCell ref="A3:I3"/>
    <mergeCell ref="D4:H4"/>
    <mergeCell ref="D5:H5"/>
    <mergeCell ref="A7:B7"/>
  </mergeCells>
  <conditionalFormatting sqref="E10:E11">
    <cfRule type="cellIs" dxfId="0" priority="1" operator="greaterThan">
      <formula>"Yes"</formula>
    </cfRule>
  </conditionalFormatting>
  <dataValidations count="6">
    <dataValidation type="list" allowBlank="1" sqref="H10:H11" xr:uid="{0119C1E0-A232-4932-9C79-C7790BDB4EB7}">
      <formula1>"Open,Approved,Rejected,Released"</formula1>
    </dataValidation>
    <dataValidation allowBlank="1" sqref="G10:G11" xr:uid="{BC23C895-77B5-4428-827C-66C15F73C6D9}"/>
    <dataValidation type="list" allowBlank="1" sqref="F10:F11" xr:uid="{CEDADE47-6199-4438-B4B9-FAEB9510A943}">
      <formula1>"1,2,3,4"</formula1>
    </dataValidation>
    <dataValidation type="list" allowBlank="1" showInputMessage="1" showErrorMessage="1" sqref="D10:D11" xr:uid="{E5A62360-86AB-4B92-B4B3-38851EBEE456}">
      <formula1>"Editorial,1/Technical Low,2/Technical Medium,3/Technical High,4/Technical Critical"</formula1>
    </dataValidation>
    <dataValidation type="list" allowBlank="1" sqref="E9:H9" xr:uid="{384045A8-2BE8-4217-82E8-F2F3DD6C3AA5}">
      <formula1>#REF!</formula1>
    </dataValidation>
    <dataValidation type="list" allowBlank="1" sqref="E10:E11" xr:uid="{6E5FCC0A-F4A3-46A5-8F92-3E88CD213B05}">
      <formula1>"No,Yes - doesn't need to wait for erratum,Yes - tied to spec change,Not Reviewed"</formula1>
    </dataValidation>
  </dataValidation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3F791-DBAF-40D8-88B3-C01F5763BFE3}">
  <sheetPr>
    <tabColor rgb="FFB1A0C7"/>
    <outlinePr summaryBelow="0" summaryRight="0"/>
  </sheetPr>
  <dimension ref="A1:I11"/>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1.85546875" bestFit="1" customWidth="1"/>
    <col min="5" max="5" width="14.42578125" style="3" customWidth="1"/>
    <col min="6" max="6" width="11.28515625" style="3" customWidth="1"/>
    <col min="7" max="7" width="9.7109375" style="3" customWidth="1"/>
    <col min="8" max="8" width="14.42578125" style="3" customWidth="1"/>
    <col min="9" max="9" width="44.85546875" customWidth="1"/>
  </cols>
  <sheetData>
    <row r="1" spans="1:9" ht="28.5" customHeight="1" thickBot="1" x14ac:dyDescent="0.35">
      <c r="A1" s="71" t="s">
        <v>183</v>
      </c>
      <c r="B1" s="22"/>
      <c r="C1" s="29"/>
      <c r="D1" s="29"/>
      <c r="E1" s="30"/>
      <c r="F1" s="30"/>
      <c r="G1" s="30"/>
      <c r="H1" s="30"/>
      <c r="I1" s="29"/>
    </row>
    <row r="2" spans="1:9" ht="66.75" customHeight="1" thickBot="1" x14ac:dyDescent="0.25">
      <c r="A2" s="103" t="s">
        <v>20</v>
      </c>
      <c r="B2" s="104"/>
      <c r="C2" s="104"/>
      <c r="D2" s="104"/>
      <c r="E2" s="104"/>
      <c r="F2" s="104"/>
      <c r="G2" s="104"/>
      <c r="H2" s="104"/>
      <c r="I2" s="105"/>
    </row>
    <row r="3" spans="1:9" ht="51.95" customHeight="1" thickBot="1" x14ac:dyDescent="0.25">
      <c r="A3" s="103" t="s">
        <v>21</v>
      </c>
      <c r="B3" s="104"/>
      <c r="C3" s="104"/>
      <c r="D3" s="104"/>
      <c r="E3" s="104"/>
      <c r="F3" s="104"/>
      <c r="G3" s="104"/>
      <c r="H3" s="104"/>
      <c r="I3" s="104"/>
    </row>
    <row r="4" spans="1:9" s="4" customFormat="1" ht="28.5" customHeight="1" thickBot="1" x14ac:dyDescent="0.3">
      <c r="A4" s="33" t="s">
        <v>6</v>
      </c>
      <c r="B4" s="34" t="s">
        <v>4</v>
      </c>
      <c r="C4" s="33" t="s">
        <v>22</v>
      </c>
      <c r="D4" s="111" t="s">
        <v>7</v>
      </c>
      <c r="E4" s="112"/>
      <c r="F4" s="112"/>
      <c r="G4" s="112"/>
      <c r="H4" s="112"/>
      <c r="I4" s="35" t="s">
        <v>16</v>
      </c>
    </row>
    <row r="5" spans="1:9" s="4" customFormat="1" ht="16.5" customHeight="1" thickBot="1" x14ac:dyDescent="0.3">
      <c r="A5" s="65" t="s">
        <v>184</v>
      </c>
      <c r="B5" s="65">
        <v>45566</v>
      </c>
      <c r="C5" s="65" t="s">
        <v>8</v>
      </c>
      <c r="D5" s="106" t="s">
        <v>185</v>
      </c>
      <c r="E5" s="107"/>
      <c r="F5" s="107"/>
      <c r="G5" s="107"/>
      <c r="H5" s="107"/>
      <c r="I5" s="66" t="s">
        <v>15</v>
      </c>
    </row>
    <row r="6" spans="1:9" s="4" customFormat="1" ht="15" x14ac:dyDescent="0.25">
      <c r="A6" s="31"/>
      <c r="B6" s="31"/>
      <c r="C6" s="31"/>
      <c r="D6" s="31"/>
      <c r="E6" s="31"/>
      <c r="F6" s="31"/>
      <c r="G6" s="31"/>
      <c r="H6" s="31"/>
      <c r="I6" s="31"/>
    </row>
    <row r="7" spans="1:9" ht="21" customHeight="1" x14ac:dyDescent="0.2">
      <c r="A7" s="108" t="s">
        <v>5</v>
      </c>
      <c r="B7" s="108"/>
      <c r="C7" s="29"/>
      <c r="D7" s="29"/>
      <c r="E7" s="30"/>
      <c r="F7" s="30"/>
      <c r="G7" s="30"/>
      <c r="H7" s="30"/>
      <c r="I7" s="29"/>
    </row>
    <row r="8" spans="1:9" ht="21" customHeight="1" thickBot="1" x14ac:dyDescent="0.25">
      <c r="A8" s="22" t="s">
        <v>397</v>
      </c>
      <c r="B8" s="20"/>
      <c r="C8" s="22"/>
      <c r="D8" s="29"/>
      <c r="E8" s="30"/>
      <c r="F8" s="30"/>
      <c r="G8" s="30"/>
      <c r="H8" s="30"/>
      <c r="I8" s="29"/>
    </row>
    <row r="9" spans="1:9" s="2" customFormat="1" ht="24.75" customHeight="1" thickBot="1" x14ac:dyDescent="0.25">
      <c r="A9" s="23" t="s">
        <v>17</v>
      </c>
      <c r="B9" s="23" t="s">
        <v>188</v>
      </c>
      <c r="C9" s="24" t="s">
        <v>19</v>
      </c>
      <c r="D9" s="24" t="s">
        <v>189</v>
      </c>
      <c r="E9" s="25" t="s">
        <v>0</v>
      </c>
      <c r="F9" s="24" t="s">
        <v>395</v>
      </c>
      <c r="G9" s="25" t="s">
        <v>396</v>
      </c>
      <c r="H9" s="25" t="s">
        <v>3</v>
      </c>
      <c r="I9" s="24" t="s">
        <v>2</v>
      </c>
    </row>
    <row r="10" spans="1:9" s="2" customFormat="1" ht="27" customHeight="1" thickBot="1" x14ac:dyDescent="0.25">
      <c r="A10" s="32">
        <f>HYPERLINK("https://bluetooth.atlassian.net/browse/ES-24813",24813)</f>
        <v>24813</v>
      </c>
      <c r="B10" s="67" t="s">
        <v>187</v>
      </c>
      <c r="C10" s="67" t="s">
        <v>186</v>
      </c>
      <c r="D10" s="67" t="s">
        <v>169</v>
      </c>
      <c r="E10" s="72" t="s">
        <v>1</v>
      </c>
      <c r="F10" s="27"/>
      <c r="G10" s="32"/>
      <c r="H10" s="27"/>
      <c r="I10" s="27"/>
    </row>
    <row r="11" spans="1:9" s="2" customFormat="1" ht="26.25" thickBot="1" x14ac:dyDescent="0.25">
      <c r="A11" s="36">
        <f>HYPERLINK("https://bluetooth.atlassian.net/browse/ES-25063",25063)</f>
        <v>25063</v>
      </c>
      <c r="B11" s="68" t="s">
        <v>187</v>
      </c>
      <c r="C11" s="68" t="s">
        <v>190</v>
      </c>
      <c r="D11" s="68" t="s">
        <v>191</v>
      </c>
      <c r="E11" s="72" t="s">
        <v>542</v>
      </c>
      <c r="F11" s="69">
        <v>2</v>
      </c>
      <c r="G11" s="36">
        <f>HYPERLINK("https://bluetooth.atlassian.net/browse/ES-25158",25158)</f>
        <v>25158</v>
      </c>
      <c r="H11" s="70" t="s">
        <v>30</v>
      </c>
      <c r="I11" s="68" t="s">
        <v>193</v>
      </c>
    </row>
  </sheetData>
  <mergeCells count="5">
    <mergeCell ref="A2:I2"/>
    <mergeCell ref="A3:I3"/>
    <mergeCell ref="D4:H4"/>
    <mergeCell ref="D5:H5"/>
    <mergeCell ref="A7:B7"/>
  </mergeCells>
  <conditionalFormatting sqref="E10:E11">
    <cfRule type="cellIs" dxfId="8" priority="1" operator="greaterThan">
      <formula>"Yes"</formula>
    </cfRule>
  </conditionalFormatting>
  <dataValidations count="6">
    <dataValidation type="list" allowBlank="1" sqref="E9:H9" xr:uid="{1561EF10-D812-414C-BCFB-D2C6CDA8A811}">
      <formula1>#REF!</formula1>
    </dataValidation>
    <dataValidation type="list" allowBlank="1" showInputMessage="1" showErrorMessage="1" sqref="D10:D11" xr:uid="{00E400CB-CE72-4B35-AC71-BFFBDBD7DA09}">
      <formula1>"Editorial,1/Technical Low,2/Technical Medium,3/Technical High,4/Technical Critical"</formula1>
    </dataValidation>
    <dataValidation type="list" allowBlank="1" sqref="F10:F11" xr:uid="{46B0CB49-B67E-462F-9FFB-1F2C12F6C9B0}">
      <formula1>"1,2,3,4"</formula1>
    </dataValidation>
    <dataValidation allowBlank="1" sqref="G10:G11" xr:uid="{BDBE92F4-E117-4844-B682-9E408B0D06B0}"/>
    <dataValidation type="list" allowBlank="1" sqref="H10:H11" xr:uid="{5064AFF8-0360-4106-995C-4E7584CB54BC}">
      <formula1>"Open,Approved,Rejected,Released"</formula1>
    </dataValidation>
    <dataValidation type="list" allowBlank="1" sqref="E10:E11" xr:uid="{BF6CEE66-A520-44D3-BA1D-347AD46A70D5}">
      <formula1>"No,Yes - doesn't need to wait for erratum,Yes - tied to spec change,Not Reviewed"</formula1>
    </dataValidation>
  </dataValidation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7FFD6-84B7-4A2E-BF3F-8D93BBC5B4DF}">
  <sheetPr>
    <tabColor rgb="FFB1A0C7"/>
    <outlinePr summaryBelow="0" summaryRight="0"/>
  </sheetPr>
  <dimension ref="A1:I11"/>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1.85546875" bestFit="1" customWidth="1"/>
    <col min="5" max="5" width="14.42578125" style="3" customWidth="1"/>
    <col min="6" max="6" width="11.28515625" style="3" customWidth="1"/>
    <col min="7" max="7" width="9.7109375" style="3" customWidth="1"/>
    <col min="8" max="8" width="14.42578125" style="3" customWidth="1"/>
    <col min="9" max="9" width="44.85546875" customWidth="1"/>
  </cols>
  <sheetData>
    <row r="1" spans="1:9" ht="28.5" customHeight="1" thickBot="1" x14ac:dyDescent="0.35">
      <c r="A1" s="71" t="s">
        <v>194</v>
      </c>
      <c r="B1" s="22"/>
      <c r="C1" s="29"/>
      <c r="D1" s="29"/>
      <c r="E1" s="30"/>
      <c r="F1" s="30"/>
      <c r="G1" s="30"/>
      <c r="H1" s="30"/>
      <c r="I1" s="29"/>
    </row>
    <row r="2" spans="1:9" ht="66.75" customHeight="1" thickBot="1" x14ac:dyDescent="0.25">
      <c r="A2" s="103" t="s">
        <v>20</v>
      </c>
      <c r="B2" s="104"/>
      <c r="C2" s="104"/>
      <c r="D2" s="104"/>
      <c r="E2" s="104"/>
      <c r="F2" s="104"/>
      <c r="G2" s="104"/>
      <c r="H2" s="104"/>
      <c r="I2" s="105"/>
    </row>
    <row r="3" spans="1:9" ht="51.95" customHeight="1" thickBot="1" x14ac:dyDescent="0.25">
      <c r="A3" s="103" t="s">
        <v>21</v>
      </c>
      <c r="B3" s="104"/>
      <c r="C3" s="104"/>
      <c r="D3" s="104"/>
      <c r="E3" s="104"/>
      <c r="F3" s="104"/>
      <c r="G3" s="104"/>
      <c r="H3" s="104"/>
      <c r="I3" s="104"/>
    </row>
    <row r="4" spans="1:9" s="4" customFormat="1" ht="28.5" customHeight="1" thickBot="1" x14ac:dyDescent="0.3">
      <c r="A4" s="33" t="s">
        <v>6</v>
      </c>
      <c r="B4" s="34" t="s">
        <v>4</v>
      </c>
      <c r="C4" s="33" t="s">
        <v>22</v>
      </c>
      <c r="D4" s="111" t="s">
        <v>7</v>
      </c>
      <c r="E4" s="112"/>
      <c r="F4" s="112"/>
      <c r="G4" s="112"/>
      <c r="H4" s="112"/>
      <c r="I4" s="35" t="s">
        <v>16</v>
      </c>
    </row>
    <row r="5" spans="1:9" s="4" customFormat="1" ht="18" customHeight="1" thickBot="1" x14ac:dyDescent="0.3">
      <c r="A5" s="65" t="s">
        <v>195</v>
      </c>
      <c r="B5" s="65">
        <v>45566</v>
      </c>
      <c r="C5" s="65" t="s">
        <v>8</v>
      </c>
      <c r="D5" s="106" t="s">
        <v>196</v>
      </c>
      <c r="E5" s="107"/>
      <c r="F5" s="107"/>
      <c r="G5" s="107"/>
      <c r="H5" s="107"/>
      <c r="I5" s="66" t="s">
        <v>15</v>
      </c>
    </row>
    <row r="6" spans="1:9" s="4" customFormat="1" ht="15" x14ac:dyDescent="0.25">
      <c r="A6" s="31"/>
      <c r="B6" s="31"/>
      <c r="C6" s="31"/>
      <c r="D6" s="31"/>
      <c r="E6" s="31"/>
      <c r="F6" s="31"/>
      <c r="G6" s="31"/>
      <c r="H6" s="31"/>
      <c r="I6" s="31"/>
    </row>
    <row r="7" spans="1:9" ht="21" customHeight="1" x14ac:dyDescent="0.2">
      <c r="A7" s="108" t="s">
        <v>5</v>
      </c>
      <c r="B7" s="108"/>
      <c r="C7" s="29"/>
      <c r="D7" s="29"/>
      <c r="E7" s="30"/>
      <c r="F7" s="30"/>
      <c r="G7" s="30"/>
      <c r="H7" s="30"/>
      <c r="I7" s="29"/>
    </row>
    <row r="8" spans="1:9" ht="21" customHeight="1" thickBot="1" x14ac:dyDescent="0.25">
      <c r="A8" s="22" t="s">
        <v>397</v>
      </c>
      <c r="B8" s="20"/>
      <c r="C8" s="22"/>
      <c r="D8" s="29"/>
      <c r="E8" s="30"/>
      <c r="F8" s="30"/>
      <c r="G8" s="30"/>
      <c r="H8" s="30"/>
      <c r="I8" s="29"/>
    </row>
    <row r="9" spans="1:9" s="2" customFormat="1" ht="24.75" customHeight="1" thickBot="1" x14ac:dyDescent="0.25">
      <c r="A9" s="23" t="s">
        <v>17</v>
      </c>
      <c r="B9" s="23" t="s">
        <v>188</v>
      </c>
      <c r="C9" s="24" t="s">
        <v>19</v>
      </c>
      <c r="D9" s="24" t="s">
        <v>189</v>
      </c>
      <c r="E9" s="25" t="s">
        <v>0</v>
      </c>
      <c r="F9" s="24" t="s">
        <v>395</v>
      </c>
      <c r="G9" s="25" t="s">
        <v>396</v>
      </c>
      <c r="H9" s="25" t="s">
        <v>3</v>
      </c>
      <c r="I9" s="24" t="s">
        <v>2</v>
      </c>
    </row>
    <row r="10" spans="1:9" s="2" customFormat="1" ht="27" customHeight="1" thickBot="1" x14ac:dyDescent="0.25">
      <c r="A10" s="32">
        <f>HYPERLINK("https://bluetooth.atlassian.net/browse/ES-24814",24814)</f>
        <v>24814</v>
      </c>
      <c r="B10" s="67" t="s">
        <v>197</v>
      </c>
      <c r="C10" s="67" t="s">
        <v>186</v>
      </c>
      <c r="D10" s="67" t="s">
        <v>169</v>
      </c>
      <c r="E10" s="72" t="s">
        <v>1</v>
      </c>
      <c r="F10" s="27"/>
      <c r="G10" s="32"/>
      <c r="H10" s="27"/>
      <c r="I10" s="27"/>
    </row>
    <row r="11" spans="1:9" s="2" customFormat="1" ht="26.25" thickBot="1" x14ac:dyDescent="0.25">
      <c r="A11" s="36">
        <f>HYPERLINK("https://bluetooth.atlassian.net/browse/ES-25030",25030)</f>
        <v>25030</v>
      </c>
      <c r="B11" s="68" t="s">
        <v>197</v>
      </c>
      <c r="C11" s="68" t="s">
        <v>198</v>
      </c>
      <c r="D11" s="68" t="s">
        <v>191</v>
      </c>
      <c r="E11" s="72" t="s">
        <v>542</v>
      </c>
      <c r="F11" s="69">
        <v>2</v>
      </c>
      <c r="G11" s="36">
        <f>HYPERLINK("https://bluetooth.atlassian.net/browse/ES-25158",25158)</f>
        <v>25158</v>
      </c>
      <c r="H11" s="70" t="s">
        <v>30</v>
      </c>
      <c r="I11" s="68" t="s">
        <v>193</v>
      </c>
    </row>
  </sheetData>
  <mergeCells count="5">
    <mergeCell ref="A2:I2"/>
    <mergeCell ref="A3:I3"/>
    <mergeCell ref="D4:H4"/>
    <mergeCell ref="D5:H5"/>
    <mergeCell ref="A7:B7"/>
  </mergeCells>
  <conditionalFormatting sqref="E10:E11">
    <cfRule type="cellIs" dxfId="7" priority="1" operator="greaterThan">
      <formula>"Yes"</formula>
    </cfRule>
  </conditionalFormatting>
  <dataValidations count="6">
    <dataValidation type="list" allowBlank="1" sqref="H10:H11" xr:uid="{8448EE14-5567-4D05-ABAE-C7D6BCC39386}">
      <formula1>"Open,Approved,Rejected,Released"</formula1>
    </dataValidation>
    <dataValidation allowBlank="1" sqref="G10:G11" xr:uid="{420BAA02-EA7B-4310-8E53-BACFF3F18589}"/>
    <dataValidation type="list" allowBlank="1" sqref="F10:F11" xr:uid="{88C56B31-6D6D-47BF-8273-2A44EE6E47EA}">
      <formula1>"1,2,3,4"</formula1>
    </dataValidation>
    <dataValidation type="list" allowBlank="1" showInputMessage="1" showErrorMessage="1" sqref="D10:D11" xr:uid="{B4EA68ED-E832-495E-9322-2F55EEBDD3AE}">
      <formula1>"Editorial,1/Technical Low,2/Technical Medium,3/Technical High,4/Technical Critical"</formula1>
    </dataValidation>
    <dataValidation type="list" allowBlank="1" sqref="E9:H9" xr:uid="{63968F4A-5083-42C5-BDA7-AFBA36BFE8D5}">
      <formula1>#REF!</formula1>
    </dataValidation>
    <dataValidation type="list" allowBlank="1" sqref="E10:E11" xr:uid="{648FD7EB-67B8-4442-871E-88E1882D3BA1}">
      <formula1>"No,Yes - doesn't need to wait for erratum,Yes - tied to spec change,Not Reviewed"</formula1>
    </dataValidation>
  </dataValidation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D929E-0132-4B8A-9322-F6FA28CA1766}">
  <sheetPr>
    <tabColor rgb="FFB1A0C7"/>
    <outlinePr summaryBelow="0" summaryRight="0"/>
  </sheetPr>
  <dimension ref="A1:I11"/>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1.85546875" bestFit="1" customWidth="1"/>
    <col min="5" max="5" width="14.42578125" style="3" customWidth="1"/>
    <col min="6" max="6" width="11.28515625" style="3" customWidth="1"/>
    <col min="7" max="7" width="9.7109375" style="3" customWidth="1"/>
    <col min="8" max="8" width="14.42578125" style="3" customWidth="1"/>
    <col min="9" max="9" width="44.85546875" customWidth="1"/>
  </cols>
  <sheetData>
    <row r="1" spans="1:9" ht="28.5" customHeight="1" thickBot="1" x14ac:dyDescent="0.35">
      <c r="A1" s="71" t="s">
        <v>199</v>
      </c>
      <c r="B1" s="22"/>
      <c r="C1" s="29"/>
      <c r="D1" s="29"/>
      <c r="E1" s="30"/>
      <c r="F1" s="30"/>
      <c r="G1" s="30"/>
      <c r="H1" s="30"/>
      <c r="I1" s="29"/>
    </row>
    <row r="2" spans="1:9" ht="66.75" customHeight="1" thickBot="1" x14ac:dyDescent="0.25">
      <c r="A2" s="103" t="s">
        <v>20</v>
      </c>
      <c r="B2" s="104"/>
      <c r="C2" s="104"/>
      <c r="D2" s="104"/>
      <c r="E2" s="104"/>
      <c r="F2" s="104"/>
      <c r="G2" s="104"/>
      <c r="H2" s="104"/>
      <c r="I2" s="105"/>
    </row>
    <row r="3" spans="1:9" ht="51.95" customHeight="1" thickBot="1" x14ac:dyDescent="0.25">
      <c r="A3" s="103" t="s">
        <v>21</v>
      </c>
      <c r="B3" s="104"/>
      <c r="C3" s="104"/>
      <c r="D3" s="104"/>
      <c r="E3" s="104"/>
      <c r="F3" s="104"/>
      <c r="G3" s="104"/>
      <c r="H3" s="104"/>
      <c r="I3" s="104"/>
    </row>
    <row r="4" spans="1:9" s="4" customFormat="1" ht="28.5" customHeight="1" thickBot="1" x14ac:dyDescent="0.3">
      <c r="A4" s="33" t="s">
        <v>6</v>
      </c>
      <c r="B4" s="34" t="s">
        <v>4</v>
      </c>
      <c r="C4" s="33" t="s">
        <v>22</v>
      </c>
      <c r="D4" s="111" t="s">
        <v>7</v>
      </c>
      <c r="E4" s="112"/>
      <c r="F4" s="112"/>
      <c r="G4" s="112"/>
      <c r="H4" s="112"/>
      <c r="I4" s="35" t="s">
        <v>16</v>
      </c>
    </row>
    <row r="5" spans="1:9" s="4" customFormat="1" ht="18" customHeight="1" thickBot="1" x14ac:dyDescent="0.3">
      <c r="A5" s="65" t="s">
        <v>200</v>
      </c>
      <c r="B5" s="65">
        <v>45566</v>
      </c>
      <c r="C5" s="65" t="s">
        <v>8</v>
      </c>
      <c r="D5" s="106" t="s">
        <v>201</v>
      </c>
      <c r="E5" s="107"/>
      <c r="F5" s="107"/>
      <c r="G5" s="107"/>
      <c r="H5" s="107"/>
      <c r="I5" s="66" t="s">
        <v>15</v>
      </c>
    </row>
    <row r="6" spans="1:9" s="4" customFormat="1" ht="15" x14ac:dyDescent="0.25">
      <c r="A6" s="31"/>
      <c r="B6" s="31"/>
      <c r="C6" s="31"/>
      <c r="D6" s="31"/>
      <c r="E6" s="31"/>
      <c r="F6" s="31"/>
      <c r="G6" s="31"/>
      <c r="H6" s="31"/>
      <c r="I6" s="31"/>
    </row>
    <row r="7" spans="1:9" ht="21" customHeight="1" x14ac:dyDescent="0.2">
      <c r="A7" s="108" t="s">
        <v>5</v>
      </c>
      <c r="B7" s="108"/>
      <c r="C7" s="29"/>
      <c r="D7" s="29"/>
      <c r="E7" s="30"/>
      <c r="F7" s="30"/>
      <c r="G7" s="30"/>
      <c r="H7" s="30"/>
      <c r="I7" s="29"/>
    </row>
    <row r="8" spans="1:9" ht="21" customHeight="1" thickBot="1" x14ac:dyDescent="0.25">
      <c r="A8" s="22" t="s">
        <v>397</v>
      </c>
      <c r="B8" s="20"/>
      <c r="C8" s="22"/>
      <c r="D8" s="29"/>
      <c r="E8" s="30"/>
      <c r="F8" s="30"/>
      <c r="G8" s="30"/>
      <c r="H8" s="30"/>
      <c r="I8" s="29"/>
    </row>
    <row r="9" spans="1:9" s="2" customFormat="1" ht="24.75" customHeight="1" thickBot="1" x14ac:dyDescent="0.25">
      <c r="A9" s="23" t="s">
        <v>17</v>
      </c>
      <c r="B9" s="23" t="s">
        <v>188</v>
      </c>
      <c r="C9" s="24" t="s">
        <v>19</v>
      </c>
      <c r="D9" s="24" t="s">
        <v>189</v>
      </c>
      <c r="E9" s="25" t="s">
        <v>0</v>
      </c>
      <c r="F9" s="24" t="s">
        <v>395</v>
      </c>
      <c r="G9" s="25" t="s">
        <v>396</v>
      </c>
      <c r="H9" s="25" t="s">
        <v>3</v>
      </c>
      <c r="I9" s="24" t="s">
        <v>2</v>
      </c>
    </row>
    <row r="10" spans="1:9" s="2" customFormat="1" ht="27" customHeight="1" thickBot="1" x14ac:dyDescent="0.25">
      <c r="A10" s="32">
        <f>HYPERLINK("https://bluetooth.atlassian.net/browse/ES-24815",24815)</f>
        <v>24815</v>
      </c>
      <c r="B10" s="67" t="s">
        <v>203</v>
      </c>
      <c r="C10" s="67" t="s">
        <v>186</v>
      </c>
      <c r="D10" s="67" t="s">
        <v>169</v>
      </c>
      <c r="E10" s="72" t="s">
        <v>1</v>
      </c>
      <c r="F10" s="27"/>
      <c r="G10" s="32"/>
      <c r="H10" s="27"/>
      <c r="I10" s="27"/>
    </row>
    <row r="11" spans="1:9" s="2" customFormat="1" ht="26.25" thickBot="1" x14ac:dyDescent="0.25">
      <c r="A11" s="36">
        <f>HYPERLINK("https://bluetooth.atlassian.net/browse/ES-25064",25064)</f>
        <v>25064</v>
      </c>
      <c r="B11" s="68" t="s">
        <v>203</v>
      </c>
      <c r="C11" s="68" t="s">
        <v>202</v>
      </c>
      <c r="D11" s="68" t="s">
        <v>191</v>
      </c>
      <c r="E11" s="72" t="s">
        <v>542</v>
      </c>
      <c r="F11" s="69">
        <v>2</v>
      </c>
      <c r="G11" s="36">
        <f>HYPERLINK("https://bluetooth.atlassian.net/browse/ES-25158",25158)</f>
        <v>25158</v>
      </c>
      <c r="H11" s="70" t="s">
        <v>30</v>
      </c>
      <c r="I11" s="68" t="s">
        <v>193</v>
      </c>
    </row>
  </sheetData>
  <mergeCells count="5">
    <mergeCell ref="A2:I2"/>
    <mergeCell ref="A3:I3"/>
    <mergeCell ref="D4:H4"/>
    <mergeCell ref="D5:H5"/>
    <mergeCell ref="A7:B7"/>
  </mergeCells>
  <conditionalFormatting sqref="E10:E11">
    <cfRule type="cellIs" dxfId="6" priority="1" operator="greaterThan">
      <formula>"Yes"</formula>
    </cfRule>
  </conditionalFormatting>
  <dataValidations count="6">
    <dataValidation type="list" allowBlank="1" sqref="E9:H9" xr:uid="{53ACCBFB-634A-424E-832A-BBE89FF3C7B9}">
      <formula1>#REF!</formula1>
    </dataValidation>
    <dataValidation type="list" allowBlank="1" showInputMessage="1" showErrorMessage="1" sqref="D10:D11" xr:uid="{A9E5ED2E-D899-46F1-89E0-33809A5ABF4D}">
      <formula1>"Editorial,1/Technical Low,2/Technical Medium,3/Technical High,4/Technical Critical"</formula1>
    </dataValidation>
    <dataValidation type="list" allowBlank="1" sqref="F10:F11" xr:uid="{3F4BB7B2-11A5-4CE3-8778-86BF7AC4ED40}">
      <formula1>"1,2,3,4"</formula1>
    </dataValidation>
    <dataValidation allowBlank="1" sqref="G10:G11" xr:uid="{0576DC94-C079-4928-9297-291B5AE4335E}"/>
    <dataValidation type="list" allowBlank="1" sqref="H10:H11" xr:uid="{E34D1250-2C88-41D1-87E1-98FE05124EE1}">
      <formula1>"Open,Approved,Rejected,Released"</formula1>
    </dataValidation>
    <dataValidation type="list" allowBlank="1" sqref="E10:E11" xr:uid="{E81224D3-D502-4472-9402-10AADCC1428F}">
      <formula1>"No,Yes - doesn't need to wait for erratum,Yes - tied to spec change,Not Reviewed"</formula1>
    </dataValidation>
  </dataValidation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F587E-5FBF-46F2-AF46-05E79F43D270}">
  <sheetPr>
    <tabColor rgb="FFB1A0C7"/>
    <outlinePr summaryBelow="0" summaryRight="0"/>
  </sheetPr>
  <dimension ref="A1:I11"/>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1.85546875" bestFit="1" customWidth="1"/>
    <col min="5" max="5" width="14.42578125" style="3" customWidth="1"/>
    <col min="6" max="6" width="11.28515625" style="3" customWidth="1"/>
    <col min="7" max="7" width="9.7109375" style="3" customWidth="1"/>
    <col min="8" max="8" width="14.42578125" style="3" customWidth="1"/>
    <col min="9" max="9" width="44.85546875" customWidth="1"/>
  </cols>
  <sheetData>
    <row r="1" spans="1:9" ht="28.5" customHeight="1" thickBot="1" x14ac:dyDescent="0.35">
      <c r="A1" s="71" t="s">
        <v>204</v>
      </c>
      <c r="B1" s="22"/>
      <c r="C1" s="29"/>
      <c r="D1" s="29"/>
      <c r="E1" s="30"/>
      <c r="F1" s="30"/>
      <c r="G1" s="30"/>
      <c r="H1" s="30"/>
      <c r="I1" s="29"/>
    </row>
    <row r="2" spans="1:9" ht="66.75" customHeight="1" thickBot="1" x14ac:dyDescent="0.25">
      <c r="A2" s="103" t="s">
        <v>20</v>
      </c>
      <c r="B2" s="104"/>
      <c r="C2" s="104"/>
      <c r="D2" s="104"/>
      <c r="E2" s="104"/>
      <c r="F2" s="104"/>
      <c r="G2" s="104"/>
      <c r="H2" s="104"/>
      <c r="I2" s="105"/>
    </row>
    <row r="3" spans="1:9" ht="51.95" customHeight="1" thickBot="1" x14ac:dyDescent="0.25">
      <c r="A3" s="103" t="s">
        <v>21</v>
      </c>
      <c r="B3" s="104"/>
      <c r="C3" s="104"/>
      <c r="D3" s="104"/>
      <c r="E3" s="104"/>
      <c r="F3" s="104"/>
      <c r="G3" s="104"/>
      <c r="H3" s="104"/>
      <c r="I3" s="104"/>
    </row>
    <row r="4" spans="1:9" s="4" customFormat="1" ht="28.5" customHeight="1" thickBot="1" x14ac:dyDescent="0.3">
      <c r="A4" s="33" t="s">
        <v>6</v>
      </c>
      <c r="B4" s="34" t="s">
        <v>4</v>
      </c>
      <c r="C4" s="33" t="s">
        <v>22</v>
      </c>
      <c r="D4" s="111" t="s">
        <v>7</v>
      </c>
      <c r="E4" s="112"/>
      <c r="F4" s="112"/>
      <c r="G4" s="112"/>
      <c r="H4" s="112"/>
      <c r="I4" s="35" t="s">
        <v>16</v>
      </c>
    </row>
    <row r="5" spans="1:9" s="4" customFormat="1" ht="16.5" customHeight="1" thickBot="1" x14ac:dyDescent="0.3">
      <c r="A5" s="65" t="s">
        <v>205</v>
      </c>
      <c r="B5" s="65">
        <v>45566</v>
      </c>
      <c r="C5" s="65" t="s">
        <v>8</v>
      </c>
      <c r="D5" s="106" t="s">
        <v>206</v>
      </c>
      <c r="E5" s="107"/>
      <c r="F5" s="107"/>
      <c r="G5" s="107"/>
      <c r="H5" s="107"/>
      <c r="I5" s="66" t="s">
        <v>15</v>
      </c>
    </row>
    <row r="6" spans="1:9" s="4" customFormat="1" ht="15" x14ac:dyDescent="0.25">
      <c r="A6" s="31"/>
      <c r="B6" s="31"/>
      <c r="C6" s="31"/>
      <c r="D6" s="31"/>
      <c r="E6" s="31"/>
      <c r="F6" s="31"/>
      <c r="G6" s="31"/>
      <c r="H6" s="31"/>
      <c r="I6" s="31"/>
    </row>
    <row r="7" spans="1:9" ht="21" customHeight="1" x14ac:dyDescent="0.2">
      <c r="A7" s="108" t="s">
        <v>5</v>
      </c>
      <c r="B7" s="108"/>
      <c r="C7" s="29"/>
      <c r="D7" s="29"/>
      <c r="E7" s="30"/>
      <c r="F7" s="30"/>
      <c r="G7" s="30"/>
      <c r="H7" s="30"/>
      <c r="I7" s="29"/>
    </row>
    <row r="8" spans="1:9" ht="21" customHeight="1" thickBot="1" x14ac:dyDescent="0.25">
      <c r="A8" s="22" t="s">
        <v>397</v>
      </c>
      <c r="B8" s="20"/>
      <c r="C8" s="22"/>
      <c r="D8" s="29"/>
      <c r="E8" s="30"/>
      <c r="F8" s="30"/>
      <c r="G8" s="30"/>
      <c r="H8" s="30"/>
      <c r="I8" s="29"/>
    </row>
    <row r="9" spans="1:9" s="2" customFormat="1" ht="24.75" customHeight="1" thickBot="1" x14ac:dyDescent="0.25">
      <c r="A9" s="23" t="s">
        <v>17</v>
      </c>
      <c r="B9" s="23" t="s">
        <v>188</v>
      </c>
      <c r="C9" s="24" t="s">
        <v>19</v>
      </c>
      <c r="D9" s="24" t="s">
        <v>189</v>
      </c>
      <c r="E9" s="25" t="s">
        <v>0</v>
      </c>
      <c r="F9" s="24" t="s">
        <v>395</v>
      </c>
      <c r="G9" s="25" t="s">
        <v>396</v>
      </c>
      <c r="H9" s="25" t="s">
        <v>3</v>
      </c>
      <c r="I9" s="24" t="s">
        <v>2</v>
      </c>
    </row>
    <row r="10" spans="1:9" s="2" customFormat="1" ht="27" customHeight="1" thickBot="1" x14ac:dyDescent="0.25">
      <c r="A10" s="32">
        <f>HYPERLINK("https://bluetooth.atlassian.net/browse/ES-24816",24816)</f>
        <v>24816</v>
      </c>
      <c r="B10" s="67" t="s">
        <v>208</v>
      </c>
      <c r="C10" s="67" t="s">
        <v>186</v>
      </c>
      <c r="D10" s="67" t="s">
        <v>169</v>
      </c>
      <c r="E10" s="72" t="s">
        <v>1</v>
      </c>
      <c r="F10" s="27"/>
      <c r="G10" s="32"/>
      <c r="H10" s="27"/>
      <c r="I10" s="27"/>
    </row>
    <row r="11" spans="1:9" s="2" customFormat="1" ht="26.25" thickBot="1" x14ac:dyDescent="0.25">
      <c r="A11" s="36">
        <f>HYPERLINK("https://bluetooth.atlassian.net/browse/ES-25065",25065)</f>
        <v>25065</v>
      </c>
      <c r="B11" s="68" t="s">
        <v>208</v>
      </c>
      <c r="C11" s="68" t="s">
        <v>207</v>
      </c>
      <c r="D11" s="68" t="s">
        <v>191</v>
      </c>
      <c r="E11" s="72" t="s">
        <v>542</v>
      </c>
      <c r="F11" s="69">
        <v>2</v>
      </c>
      <c r="G11" s="36">
        <f>HYPERLINK("https://bluetooth.atlassian.net/browse/ES-25158",25158)</f>
        <v>25158</v>
      </c>
      <c r="H11" s="70" t="s">
        <v>30</v>
      </c>
      <c r="I11" s="68" t="s">
        <v>549</v>
      </c>
    </row>
  </sheetData>
  <mergeCells count="5">
    <mergeCell ref="A2:I2"/>
    <mergeCell ref="A3:I3"/>
    <mergeCell ref="D4:H4"/>
    <mergeCell ref="D5:H5"/>
    <mergeCell ref="A7:B7"/>
  </mergeCells>
  <conditionalFormatting sqref="E10:E11">
    <cfRule type="cellIs" dxfId="5" priority="1" operator="greaterThan">
      <formula>"Yes"</formula>
    </cfRule>
  </conditionalFormatting>
  <dataValidations count="6">
    <dataValidation type="list" allowBlank="1" sqref="H10:H11" xr:uid="{ADDCA524-A526-4190-8888-71F51E7B57D3}">
      <formula1>"Open,Approved,Rejected,Released"</formula1>
    </dataValidation>
    <dataValidation allowBlank="1" sqref="G10:G11" xr:uid="{3ED6B083-2C27-47A0-AA84-3E2B6AF93C1F}"/>
    <dataValidation type="list" allowBlank="1" sqref="F10:F11" xr:uid="{9AC4E694-DC77-458D-8DC1-4FD92593455B}">
      <formula1>"1,2,3,4"</formula1>
    </dataValidation>
    <dataValidation type="list" allowBlank="1" showInputMessage="1" showErrorMessage="1" sqref="D10:D11" xr:uid="{3617E197-9061-421F-BFF5-A86C9855C808}">
      <formula1>"Editorial,1/Technical Low,2/Technical Medium,3/Technical High,4/Technical Critical"</formula1>
    </dataValidation>
    <dataValidation type="list" allowBlank="1" sqref="E9:H9" xr:uid="{8F055A07-3437-4D1B-829C-7CC1FE77A1EF}">
      <formula1>#REF!</formula1>
    </dataValidation>
    <dataValidation type="list" allowBlank="1" sqref="E10:E11" xr:uid="{A855AF45-2DE3-4EE1-9302-635BE1D93765}">
      <formula1>"No,Yes - doesn't need to wait for erratum,Yes - tied to spec change,Not Reviewed"</formula1>
    </dataValidation>
  </dataValidation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B06FF-086D-4F3B-A479-29AC86E945BD}">
  <sheetPr>
    <tabColor rgb="FFB1A0C7"/>
    <outlinePr summaryBelow="0" summaryRight="0"/>
  </sheetPr>
  <dimension ref="A1:I11"/>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1.85546875" bestFit="1" customWidth="1"/>
    <col min="5" max="5" width="14.42578125" style="3" customWidth="1"/>
    <col min="6" max="6" width="11.28515625" style="3" customWidth="1"/>
    <col min="7" max="7" width="9.7109375" style="3" customWidth="1"/>
    <col min="8" max="8" width="14.42578125" style="3" customWidth="1"/>
    <col min="9" max="9" width="44.85546875" customWidth="1"/>
  </cols>
  <sheetData>
    <row r="1" spans="1:9" ht="28.5" customHeight="1" thickBot="1" x14ac:dyDescent="0.35">
      <c r="A1" s="71" t="s">
        <v>209</v>
      </c>
      <c r="B1" s="22"/>
      <c r="C1" s="29"/>
      <c r="D1" s="29"/>
      <c r="E1" s="30"/>
      <c r="F1" s="30"/>
      <c r="G1" s="30"/>
      <c r="H1" s="30"/>
      <c r="I1" s="29"/>
    </row>
    <row r="2" spans="1:9" ht="66.75" customHeight="1" thickBot="1" x14ac:dyDescent="0.25">
      <c r="A2" s="103" t="s">
        <v>20</v>
      </c>
      <c r="B2" s="104"/>
      <c r="C2" s="104"/>
      <c r="D2" s="104"/>
      <c r="E2" s="104"/>
      <c r="F2" s="104"/>
      <c r="G2" s="104"/>
      <c r="H2" s="104"/>
      <c r="I2" s="105"/>
    </row>
    <row r="3" spans="1:9" ht="51.95" customHeight="1" thickBot="1" x14ac:dyDescent="0.25">
      <c r="A3" s="103" t="s">
        <v>21</v>
      </c>
      <c r="B3" s="104"/>
      <c r="C3" s="104"/>
      <c r="D3" s="104"/>
      <c r="E3" s="104"/>
      <c r="F3" s="104"/>
      <c r="G3" s="104"/>
      <c r="H3" s="104"/>
      <c r="I3" s="104"/>
    </row>
    <row r="4" spans="1:9" s="4" customFormat="1" ht="28.5" customHeight="1" thickBot="1" x14ac:dyDescent="0.3">
      <c r="A4" s="33" t="s">
        <v>6</v>
      </c>
      <c r="B4" s="34" t="s">
        <v>4</v>
      </c>
      <c r="C4" s="33" t="s">
        <v>22</v>
      </c>
      <c r="D4" s="111" t="s">
        <v>7</v>
      </c>
      <c r="E4" s="112"/>
      <c r="F4" s="112"/>
      <c r="G4" s="112"/>
      <c r="H4" s="112"/>
      <c r="I4" s="35" t="s">
        <v>16</v>
      </c>
    </row>
    <row r="5" spans="1:9" s="4" customFormat="1" ht="15.75" customHeight="1" thickBot="1" x14ac:dyDescent="0.3">
      <c r="A5" s="65" t="s">
        <v>210</v>
      </c>
      <c r="B5" s="65">
        <v>45566</v>
      </c>
      <c r="C5" s="65" t="s">
        <v>8</v>
      </c>
      <c r="D5" s="106" t="s">
        <v>211</v>
      </c>
      <c r="E5" s="107"/>
      <c r="F5" s="107"/>
      <c r="G5" s="107"/>
      <c r="H5" s="107"/>
      <c r="I5" s="66" t="s">
        <v>15</v>
      </c>
    </row>
    <row r="6" spans="1:9" s="4" customFormat="1" ht="15" x14ac:dyDescent="0.25">
      <c r="A6" s="31"/>
      <c r="B6" s="31"/>
      <c r="C6" s="31"/>
      <c r="D6" s="31"/>
      <c r="E6" s="31"/>
      <c r="F6" s="31"/>
      <c r="G6" s="31"/>
      <c r="H6" s="31"/>
      <c r="I6" s="31"/>
    </row>
    <row r="7" spans="1:9" ht="21" customHeight="1" x14ac:dyDescent="0.2">
      <c r="A7" s="108" t="s">
        <v>5</v>
      </c>
      <c r="B7" s="108"/>
      <c r="C7" s="29"/>
      <c r="D7" s="29"/>
      <c r="E7" s="30"/>
      <c r="F7" s="30"/>
      <c r="G7" s="30"/>
      <c r="H7" s="30"/>
      <c r="I7" s="29"/>
    </row>
    <row r="8" spans="1:9" ht="21" customHeight="1" thickBot="1" x14ac:dyDescent="0.25">
      <c r="A8" s="22" t="s">
        <v>397</v>
      </c>
      <c r="B8" s="20"/>
      <c r="C8" s="22"/>
      <c r="D8" s="29"/>
      <c r="E8" s="30"/>
      <c r="F8" s="30"/>
      <c r="G8" s="30"/>
      <c r="H8" s="30"/>
      <c r="I8" s="29"/>
    </row>
    <row r="9" spans="1:9" s="2" customFormat="1" ht="24.75" customHeight="1" thickBot="1" x14ac:dyDescent="0.25">
      <c r="A9" s="23" t="s">
        <v>17</v>
      </c>
      <c r="B9" s="23" t="s">
        <v>188</v>
      </c>
      <c r="C9" s="24" t="s">
        <v>19</v>
      </c>
      <c r="D9" s="24" t="s">
        <v>189</v>
      </c>
      <c r="E9" s="25" t="s">
        <v>0</v>
      </c>
      <c r="F9" s="24" t="s">
        <v>395</v>
      </c>
      <c r="G9" s="25" t="s">
        <v>396</v>
      </c>
      <c r="H9" s="25" t="s">
        <v>3</v>
      </c>
      <c r="I9" s="24" t="s">
        <v>2</v>
      </c>
    </row>
    <row r="10" spans="1:9" s="2" customFormat="1" ht="27" customHeight="1" thickBot="1" x14ac:dyDescent="0.25">
      <c r="A10" s="32">
        <f>HYPERLINK("https://bluetooth.atlassian.net/browse/ES-24817",24817)</f>
        <v>24817</v>
      </c>
      <c r="B10" s="67" t="s">
        <v>213</v>
      </c>
      <c r="C10" s="67" t="s">
        <v>186</v>
      </c>
      <c r="D10" s="67" t="s">
        <v>169</v>
      </c>
      <c r="E10" s="72" t="s">
        <v>1</v>
      </c>
      <c r="F10" s="27"/>
      <c r="G10" s="32"/>
      <c r="H10" s="27"/>
      <c r="I10" s="27"/>
    </row>
    <row r="11" spans="1:9" s="2" customFormat="1" ht="26.25" thickBot="1" x14ac:dyDescent="0.25">
      <c r="A11" s="36">
        <f>HYPERLINK("https://bluetooth.atlassian.net/browse/ES-25066",25066)</f>
        <v>25066</v>
      </c>
      <c r="B11" s="68" t="s">
        <v>213</v>
      </c>
      <c r="C11" s="68" t="s">
        <v>212</v>
      </c>
      <c r="D11" s="68" t="s">
        <v>191</v>
      </c>
      <c r="E11" s="72" t="s">
        <v>542</v>
      </c>
      <c r="F11" s="69">
        <v>2</v>
      </c>
      <c r="G11" s="36">
        <f>HYPERLINK("https://bluetooth.atlassian.net/browse/ES-25158",25158)</f>
        <v>25158</v>
      </c>
      <c r="H11" s="70" t="s">
        <v>30</v>
      </c>
      <c r="I11" s="68" t="s">
        <v>549</v>
      </c>
    </row>
  </sheetData>
  <mergeCells count="5">
    <mergeCell ref="A2:I2"/>
    <mergeCell ref="A3:I3"/>
    <mergeCell ref="D4:H4"/>
    <mergeCell ref="D5:H5"/>
    <mergeCell ref="A7:B7"/>
  </mergeCells>
  <conditionalFormatting sqref="E10:E11">
    <cfRule type="cellIs" dxfId="4" priority="1" operator="greaterThan">
      <formula>"Yes"</formula>
    </cfRule>
  </conditionalFormatting>
  <dataValidations count="6">
    <dataValidation type="list" allowBlank="1" sqref="E9:H9" xr:uid="{64D926F5-1969-4F53-85AB-C3CD79F8AA38}">
      <formula1>#REF!</formula1>
    </dataValidation>
    <dataValidation type="list" allowBlank="1" showInputMessage="1" showErrorMessage="1" sqref="D10:D11" xr:uid="{BEB023E5-163A-466C-B046-1A9263085227}">
      <formula1>"Editorial,1/Technical Low,2/Technical Medium,3/Technical High,4/Technical Critical"</formula1>
    </dataValidation>
    <dataValidation type="list" allowBlank="1" sqref="F10:F11" xr:uid="{AB90156E-B617-4528-84E6-EBEA2BB2CF16}">
      <formula1>"1,2,3,4"</formula1>
    </dataValidation>
    <dataValidation allowBlank="1" sqref="G10:G11" xr:uid="{D1665353-6E0D-4423-B176-2DE29319BCFE}"/>
    <dataValidation type="list" allowBlank="1" sqref="H10:H11" xr:uid="{93AA90F5-7059-48AD-A415-31F38C65F468}">
      <formula1>"Open,Approved,Rejected,Released"</formula1>
    </dataValidation>
    <dataValidation type="list" allowBlank="1" sqref="E10:E11" xr:uid="{84C57B2B-7443-49CB-973F-64B07C4B088D}">
      <formula1>"No,Yes - doesn't need to wait for erratum,Yes - tied to spec change,Not Reviewed"</formula1>
    </dataValidation>
  </dataValidations>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I13"/>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1.85546875" bestFit="1" customWidth="1"/>
    <col min="5" max="5" width="14.42578125" style="3" customWidth="1"/>
    <col min="6" max="6" width="11.28515625" style="3" customWidth="1"/>
    <col min="7" max="7" width="9.7109375" style="3" customWidth="1"/>
    <col min="8" max="8" width="14.42578125" style="3" customWidth="1"/>
    <col min="9" max="9" width="44.85546875" customWidth="1"/>
  </cols>
  <sheetData>
    <row r="1" spans="1:9" ht="28.5" customHeight="1" thickBot="1" x14ac:dyDescent="0.35">
      <c r="A1" s="19" t="s">
        <v>162</v>
      </c>
      <c r="B1" s="22"/>
      <c r="C1" s="29"/>
      <c r="D1" s="29"/>
      <c r="E1" s="30"/>
      <c r="F1" s="30"/>
      <c r="G1" s="30"/>
      <c r="H1" s="30"/>
      <c r="I1" s="29"/>
    </row>
    <row r="2" spans="1:9" ht="66.75" customHeight="1" thickBot="1" x14ac:dyDescent="0.25">
      <c r="A2" s="103" t="s">
        <v>20</v>
      </c>
      <c r="B2" s="104"/>
      <c r="C2" s="104"/>
      <c r="D2" s="104"/>
      <c r="E2" s="104"/>
      <c r="F2" s="104"/>
      <c r="G2" s="104"/>
      <c r="H2" s="104"/>
      <c r="I2" s="105"/>
    </row>
    <row r="3" spans="1:9" ht="51.95" customHeight="1" thickBot="1" x14ac:dyDescent="0.25">
      <c r="A3" s="103" t="s">
        <v>21</v>
      </c>
      <c r="B3" s="104"/>
      <c r="C3" s="104"/>
      <c r="D3" s="104"/>
      <c r="E3" s="104"/>
      <c r="F3" s="104"/>
      <c r="G3" s="104"/>
      <c r="H3" s="104"/>
      <c r="I3" s="104"/>
    </row>
    <row r="4" spans="1:9" s="4" customFormat="1" ht="28.5" customHeight="1" thickBot="1" x14ac:dyDescent="0.3">
      <c r="A4" s="33" t="s">
        <v>6</v>
      </c>
      <c r="B4" s="34" t="s">
        <v>4</v>
      </c>
      <c r="C4" s="33" t="s">
        <v>22</v>
      </c>
      <c r="D4" s="111" t="s">
        <v>7</v>
      </c>
      <c r="E4" s="112"/>
      <c r="F4" s="112"/>
      <c r="G4" s="112"/>
      <c r="H4" s="112"/>
      <c r="I4" s="35" t="s">
        <v>16</v>
      </c>
    </row>
    <row r="5" spans="1:9" s="4" customFormat="1" ht="15.75" customHeight="1" thickBot="1" x14ac:dyDescent="0.3">
      <c r="A5" s="46" t="s">
        <v>161</v>
      </c>
      <c r="B5" s="46">
        <v>44733</v>
      </c>
      <c r="C5" s="46" t="s">
        <v>8</v>
      </c>
      <c r="D5" s="109" t="s">
        <v>163</v>
      </c>
      <c r="E5" s="110"/>
      <c r="F5" s="110"/>
      <c r="G5" s="110"/>
      <c r="H5" s="110"/>
      <c r="I5" s="28" t="s">
        <v>15</v>
      </c>
    </row>
    <row r="6" spans="1:9" s="4" customFormat="1" ht="15" x14ac:dyDescent="0.25">
      <c r="A6" s="31"/>
      <c r="B6" s="31"/>
      <c r="C6" s="31"/>
      <c r="D6" s="31"/>
      <c r="E6" s="31"/>
      <c r="F6" s="31"/>
      <c r="G6" s="31"/>
      <c r="H6" s="31"/>
      <c r="I6" s="31"/>
    </row>
    <row r="7" spans="1:9" ht="21" customHeight="1" x14ac:dyDescent="0.2">
      <c r="A7" s="108" t="s">
        <v>5</v>
      </c>
      <c r="B7" s="108"/>
      <c r="C7" s="29"/>
      <c r="D7" s="29"/>
      <c r="E7" s="30"/>
      <c r="F7" s="30"/>
      <c r="G7" s="30"/>
      <c r="H7" s="30"/>
      <c r="I7" s="29"/>
    </row>
    <row r="8" spans="1:9" ht="21" customHeight="1" thickBot="1" x14ac:dyDescent="0.25">
      <c r="A8" s="22" t="s">
        <v>397</v>
      </c>
      <c r="B8" s="20"/>
      <c r="C8" s="22"/>
      <c r="D8" s="29"/>
      <c r="E8" s="30"/>
      <c r="F8" s="30"/>
      <c r="G8" s="30"/>
      <c r="H8" s="30"/>
      <c r="I8" s="29"/>
    </row>
    <row r="9" spans="1:9" s="2" customFormat="1" ht="24.75" customHeight="1" thickBot="1" x14ac:dyDescent="0.25">
      <c r="A9" s="23" t="s">
        <v>17</v>
      </c>
      <c r="B9" s="23" t="s">
        <v>188</v>
      </c>
      <c r="C9" s="24" t="s">
        <v>19</v>
      </c>
      <c r="D9" s="24" t="s">
        <v>189</v>
      </c>
      <c r="E9" s="25" t="s">
        <v>0</v>
      </c>
      <c r="F9" s="24" t="s">
        <v>395</v>
      </c>
      <c r="G9" s="25" t="s">
        <v>396</v>
      </c>
      <c r="H9" s="25" t="s">
        <v>3</v>
      </c>
      <c r="I9" s="24" t="s">
        <v>2</v>
      </c>
    </row>
    <row r="10" spans="1:9" s="2" customFormat="1" ht="27" customHeight="1" thickBot="1" x14ac:dyDescent="0.25">
      <c r="A10" s="32">
        <f>HYPERLINK("https://bluetooth.atlassian.net/browse/ES-17655",17655)</f>
        <v>17655</v>
      </c>
      <c r="B10" s="47" t="s">
        <v>164</v>
      </c>
      <c r="C10" s="47" t="s">
        <v>165</v>
      </c>
      <c r="D10" s="67" t="s">
        <v>394</v>
      </c>
      <c r="E10" s="89" t="s">
        <v>1</v>
      </c>
      <c r="F10" s="27"/>
      <c r="G10" s="32"/>
      <c r="H10" s="27"/>
      <c r="I10" s="27"/>
    </row>
    <row r="11" spans="1:9" s="2" customFormat="1" ht="27" customHeight="1" thickBot="1" x14ac:dyDescent="0.25">
      <c r="A11" s="36">
        <f>HYPERLINK("https://bluetooth.atlassian.net/browse/ES-18480",18480)</f>
        <v>18480</v>
      </c>
      <c r="B11" s="48" t="s">
        <v>164</v>
      </c>
      <c r="C11" s="48" t="s">
        <v>166</v>
      </c>
      <c r="D11" s="76" t="s">
        <v>258</v>
      </c>
      <c r="E11" s="90" t="s">
        <v>1</v>
      </c>
      <c r="F11" s="40"/>
      <c r="G11" s="37"/>
      <c r="H11" s="42"/>
      <c r="I11" s="38"/>
    </row>
    <row r="12" spans="1:9" s="2" customFormat="1" ht="27" customHeight="1" thickBot="1" x14ac:dyDescent="0.25">
      <c r="A12" s="32">
        <f>HYPERLINK("https://bluetooth.atlassian.net/browse/ES-18533",18533)</f>
        <v>18533</v>
      </c>
      <c r="B12" s="47" t="s">
        <v>164</v>
      </c>
      <c r="C12" s="47" t="s">
        <v>167</v>
      </c>
      <c r="D12" s="39" t="s">
        <v>258</v>
      </c>
      <c r="E12" s="89" t="s">
        <v>1</v>
      </c>
      <c r="F12" s="41"/>
      <c r="G12" s="32"/>
      <c r="H12" s="39"/>
      <c r="I12" s="39"/>
    </row>
    <row r="13" spans="1:9" s="2" customFormat="1" ht="27" customHeight="1" thickBot="1" x14ac:dyDescent="0.25">
      <c r="A13" s="36">
        <f>HYPERLINK("https://bluetooth.atlassian.net/browse/ES-18977",18977)</f>
        <v>18977</v>
      </c>
      <c r="B13" s="48" t="s">
        <v>164</v>
      </c>
      <c r="C13" s="48" t="s">
        <v>168</v>
      </c>
      <c r="D13" s="38" t="s">
        <v>169</v>
      </c>
      <c r="E13" s="90" t="s">
        <v>1</v>
      </c>
      <c r="F13" s="40"/>
      <c r="G13" s="37"/>
      <c r="H13" s="42"/>
      <c r="I13" s="38"/>
    </row>
  </sheetData>
  <mergeCells count="5">
    <mergeCell ref="A2:I2"/>
    <mergeCell ref="A3:I3"/>
    <mergeCell ref="D4:H4"/>
    <mergeCell ref="D5:H5"/>
    <mergeCell ref="A7:B7"/>
  </mergeCells>
  <conditionalFormatting sqref="E10:E13">
    <cfRule type="cellIs" dxfId="3" priority="1" operator="greaterThan">
      <formula>"Yes"</formula>
    </cfRule>
  </conditionalFormatting>
  <dataValidations count="3">
    <dataValidation type="list" allowBlank="1" sqref="F9:H13 E9" xr:uid="{00000000-0002-0000-0100-000000000000}">
      <formula1>#REF!</formula1>
    </dataValidation>
    <dataValidation type="list" allowBlank="1" sqref="E10:E13" xr:uid="{992EA7C2-208D-4306-BB84-FDCCCE94CC38}">
      <formula1>"No,Yes - doesn't need to wait for erratum,Yes - tied to spec change,Not Reviewed"</formula1>
    </dataValidation>
    <dataValidation type="list" allowBlank="1" showInputMessage="1" showErrorMessage="1" sqref="D10:D13" xr:uid="{7012A160-BFF3-4326-8927-7DB84810951C}">
      <formula1>"Editorial,1/Technical Low,2/Technical Medium,3/Technical High,4/Technical Critical,Not Categorized"</formula1>
    </dataValidation>
  </dataValidations>
  <hyperlinks>
    <hyperlink ref="A12" r:id="rId1" display="https://bluetooth.atlassian.net/browse/ES-18533" xr:uid="{00000000-0004-0000-0100-000000000000}"/>
  </hyperlinks>
  <pageMargins left="0.7" right="0.7" top="0.75" bottom="0.75" header="0.3" footer="0.3"/>
  <pageSetup paperSize="9" orientation="portrait" horizontalDpi="300" verticalDpi="30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1A0C7"/>
    <outlinePr summaryBelow="0" summaryRight="0"/>
  </sheetPr>
  <dimension ref="A1:I247"/>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1.85546875" bestFit="1" customWidth="1"/>
    <col min="5" max="5" width="14.42578125" style="3" customWidth="1"/>
    <col min="6" max="6" width="11.28515625" style="3" customWidth="1"/>
    <col min="7" max="7" width="9.7109375" style="3" customWidth="1"/>
    <col min="8" max="8" width="14.42578125" style="3" customWidth="1"/>
    <col min="9" max="9" width="46.140625" customWidth="1"/>
  </cols>
  <sheetData>
    <row r="1" spans="1:9" ht="28.5" customHeight="1" thickBot="1" x14ac:dyDescent="0.35">
      <c r="A1" s="19" t="s">
        <v>543</v>
      </c>
      <c r="B1" s="22"/>
      <c r="C1" s="29"/>
      <c r="D1" s="29"/>
      <c r="E1" s="30"/>
      <c r="F1" s="30"/>
      <c r="G1" s="30"/>
      <c r="H1" s="30"/>
      <c r="I1" s="29"/>
    </row>
    <row r="2" spans="1:9" ht="66.75" customHeight="1" thickBot="1" x14ac:dyDescent="0.25">
      <c r="A2" s="103" t="s">
        <v>20</v>
      </c>
      <c r="B2" s="104"/>
      <c r="C2" s="104"/>
      <c r="D2" s="104"/>
      <c r="E2" s="104"/>
      <c r="F2" s="104"/>
      <c r="G2" s="104"/>
      <c r="H2" s="104"/>
      <c r="I2" s="105"/>
    </row>
    <row r="3" spans="1:9" ht="51.95" customHeight="1" thickBot="1" x14ac:dyDescent="0.25">
      <c r="A3" s="103" t="s">
        <v>21</v>
      </c>
      <c r="B3" s="104"/>
      <c r="C3" s="104"/>
      <c r="D3" s="104"/>
      <c r="E3" s="104"/>
      <c r="F3" s="104"/>
      <c r="G3" s="104"/>
      <c r="H3" s="104"/>
      <c r="I3" s="104"/>
    </row>
    <row r="4" spans="1:9" s="4" customFormat="1" ht="30" customHeight="1" thickBot="1" x14ac:dyDescent="0.3">
      <c r="A4" s="33" t="s">
        <v>6</v>
      </c>
      <c r="B4" s="34" t="s">
        <v>4</v>
      </c>
      <c r="C4" s="33" t="s">
        <v>22</v>
      </c>
      <c r="D4" s="111" t="s">
        <v>7</v>
      </c>
      <c r="E4" s="112"/>
      <c r="F4" s="112"/>
      <c r="G4" s="112"/>
      <c r="H4" s="112"/>
      <c r="I4" s="35" t="s">
        <v>16</v>
      </c>
    </row>
    <row r="5" spans="1:9" s="4" customFormat="1" ht="91.5" customHeight="1" thickBot="1" x14ac:dyDescent="0.3">
      <c r="A5" s="21" t="s">
        <v>25</v>
      </c>
      <c r="B5" s="21">
        <v>43480</v>
      </c>
      <c r="C5" s="21" t="s">
        <v>8</v>
      </c>
      <c r="D5" s="109" t="s">
        <v>28</v>
      </c>
      <c r="E5" s="110"/>
      <c r="F5" s="110"/>
      <c r="G5" s="110"/>
      <c r="H5" s="110"/>
      <c r="I5" s="28" t="s">
        <v>15</v>
      </c>
    </row>
    <row r="6" spans="1:9" s="4" customFormat="1" ht="219" customHeight="1" thickBot="1" x14ac:dyDescent="0.3">
      <c r="A6" s="65" t="s">
        <v>219</v>
      </c>
      <c r="B6" s="65">
        <v>45181</v>
      </c>
      <c r="C6" s="65" t="s">
        <v>8</v>
      </c>
      <c r="D6" s="106" t="s">
        <v>393</v>
      </c>
      <c r="E6" s="107"/>
      <c r="F6" s="107"/>
      <c r="G6" s="107"/>
      <c r="H6" s="107"/>
      <c r="I6" s="66" t="s">
        <v>220</v>
      </c>
    </row>
    <row r="7" spans="1:9" s="4" customFormat="1" ht="15" x14ac:dyDescent="0.25">
      <c r="A7" s="31"/>
      <c r="B7" s="31"/>
      <c r="C7" s="31"/>
      <c r="D7" s="31"/>
      <c r="E7" s="31"/>
      <c r="F7" s="31"/>
      <c r="G7" s="31"/>
      <c r="H7" s="31"/>
      <c r="I7" s="31"/>
    </row>
    <row r="8" spans="1:9" ht="21" customHeight="1" x14ac:dyDescent="0.2">
      <c r="A8" s="108" t="s">
        <v>5</v>
      </c>
      <c r="B8" s="108"/>
      <c r="C8" s="29"/>
      <c r="D8" s="29"/>
      <c r="E8" s="30"/>
      <c r="F8" s="30"/>
      <c r="G8" s="30"/>
      <c r="H8" s="30"/>
      <c r="I8" s="29"/>
    </row>
    <row r="9" spans="1:9" ht="21" customHeight="1" thickBot="1" x14ac:dyDescent="0.25">
      <c r="A9" s="22" t="s">
        <v>397</v>
      </c>
      <c r="B9" s="20"/>
      <c r="C9" s="22"/>
      <c r="D9" s="29"/>
      <c r="E9" s="30"/>
      <c r="F9" s="30"/>
      <c r="G9" s="30"/>
      <c r="H9" s="30"/>
      <c r="I9" s="29"/>
    </row>
    <row r="10" spans="1:9" s="2" customFormat="1" ht="24.75" customHeight="1" thickBot="1" x14ac:dyDescent="0.25">
      <c r="A10" s="23" t="s">
        <v>17</v>
      </c>
      <c r="B10" s="23" t="s">
        <v>188</v>
      </c>
      <c r="C10" s="24" t="s">
        <v>19</v>
      </c>
      <c r="D10" s="24" t="s">
        <v>189</v>
      </c>
      <c r="E10" s="25" t="s">
        <v>0</v>
      </c>
      <c r="F10" s="24" t="s">
        <v>395</v>
      </c>
      <c r="G10" s="25" t="s">
        <v>396</v>
      </c>
      <c r="H10" s="25" t="s">
        <v>3</v>
      </c>
      <c r="I10" s="24" t="s">
        <v>2</v>
      </c>
    </row>
    <row r="11" spans="1:9" s="2" customFormat="1" ht="27" customHeight="1" thickBot="1" x14ac:dyDescent="0.25">
      <c r="A11" s="32">
        <f>HYPERLINK("https://bluetooth.atlassian.net/browse/ES-9618",9618)</f>
        <v>9618</v>
      </c>
      <c r="B11" s="27" t="s">
        <v>31</v>
      </c>
      <c r="C11" s="27" t="s">
        <v>32</v>
      </c>
      <c r="D11" s="39" t="s">
        <v>394</v>
      </c>
      <c r="E11" s="89" t="s">
        <v>1</v>
      </c>
      <c r="F11" s="27"/>
      <c r="G11" s="32"/>
      <c r="H11" s="27"/>
      <c r="I11" s="27"/>
    </row>
    <row r="12" spans="1:9" s="2" customFormat="1" ht="27" customHeight="1" thickBot="1" x14ac:dyDescent="0.25">
      <c r="A12" s="36">
        <f>HYPERLINK("https://bluetooth.atlassian.net/browse/ES-9634",9634)</f>
        <v>9634</v>
      </c>
      <c r="B12" s="38" t="s">
        <v>33</v>
      </c>
      <c r="C12" s="38" t="s">
        <v>34</v>
      </c>
      <c r="D12" s="38" t="s">
        <v>394</v>
      </c>
      <c r="E12" s="88" t="s">
        <v>1</v>
      </c>
      <c r="F12" s="40"/>
      <c r="G12" s="37"/>
      <c r="H12" s="42"/>
      <c r="I12" s="38"/>
    </row>
    <row r="13" spans="1:9" s="2" customFormat="1" ht="27" customHeight="1" thickBot="1" x14ac:dyDescent="0.25">
      <c r="A13" s="32">
        <f>HYPERLINK("https://bluetooth.atlassian.net/browse/ES-9639",9639)</f>
        <v>9639</v>
      </c>
      <c r="B13" s="39" t="s">
        <v>33</v>
      </c>
      <c r="C13" s="39" t="s">
        <v>35</v>
      </c>
      <c r="D13" s="39" t="s">
        <v>394</v>
      </c>
      <c r="E13" s="89" t="s">
        <v>1</v>
      </c>
      <c r="F13" s="27"/>
      <c r="G13" s="32"/>
      <c r="H13" s="39"/>
      <c r="I13" s="39"/>
    </row>
    <row r="14" spans="1:9" s="2" customFormat="1" ht="27" customHeight="1" thickBot="1" x14ac:dyDescent="0.25">
      <c r="A14" s="36">
        <f>HYPERLINK("https://bluetooth.atlassian.net/browse/ES-9693",9693)</f>
        <v>9693</v>
      </c>
      <c r="B14" s="38" t="s">
        <v>36</v>
      </c>
      <c r="C14" s="38" t="s">
        <v>37</v>
      </c>
      <c r="D14" s="38" t="s">
        <v>394</v>
      </c>
      <c r="E14" s="88" t="s">
        <v>1</v>
      </c>
      <c r="F14" s="40"/>
      <c r="G14" s="37"/>
      <c r="H14" s="42"/>
      <c r="I14" s="38"/>
    </row>
    <row r="15" spans="1:9" s="2" customFormat="1" ht="27" customHeight="1" thickBot="1" x14ac:dyDescent="0.25">
      <c r="A15" s="32">
        <f>HYPERLINK("https://bluetooth.atlassian.net/browse/ES-9743",9743)</f>
        <v>9743</v>
      </c>
      <c r="B15" s="27" t="s">
        <v>38</v>
      </c>
      <c r="C15" s="27" t="s">
        <v>39</v>
      </c>
      <c r="D15" s="39" t="s">
        <v>394</v>
      </c>
      <c r="E15" s="89" t="s">
        <v>1</v>
      </c>
      <c r="F15" s="27"/>
      <c r="G15" s="32"/>
      <c r="H15" s="27"/>
      <c r="I15" s="27"/>
    </row>
    <row r="16" spans="1:9" s="2" customFormat="1" ht="27" customHeight="1" thickBot="1" x14ac:dyDescent="0.25">
      <c r="A16" s="36">
        <f>HYPERLINK("https://bluetooth.atlassian.net/browse/ES-9748",9748)</f>
        <v>9748</v>
      </c>
      <c r="B16" s="38" t="s">
        <v>40</v>
      </c>
      <c r="C16" s="38" t="s">
        <v>41</v>
      </c>
      <c r="D16" s="38" t="s">
        <v>394</v>
      </c>
      <c r="E16" s="90" t="s">
        <v>1</v>
      </c>
      <c r="F16" s="40"/>
      <c r="G16" s="37"/>
      <c r="H16" s="42"/>
      <c r="I16" s="38"/>
    </row>
    <row r="17" spans="1:9" s="2" customFormat="1" ht="39" thickBot="1" x14ac:dyDescent="0.25">
      <c r="A17" s="32">
        <f>HYPERLINK("https://bluetooth.atlassian.net/browse/ES-9752",9752)</f>
        <v>9752</v>
      </c>
      <c r="B17" s="39" t="s">
        <v>31</v>
      </c>
      <c r="C17" s="39" t="s">
        <v>42</v>
      </c>
      <c r="D17" s="39" t="s">
        <v>394</v>
      </c>
      <c r="E17" s="91" t="s">
        <v>192</v>
      </c>
      <c r="F17" s="72">
        <v>2</v>
      </c>
      <c r="G17" s="32">
        <f>HYPERLINK("https://bluetooth.atlassian.net/browse/ES-9714",9714)</f>
        <v>9714</v>
      </c>
      <c r="H17" s="39" t="s">
        <v>30</v>
      </c>
      <c r="I17" s="39" t="s">
        <v>43</v>
      </c>
    </row>
    <row r="18" spans="1:9" s="2" customFormat="1" ht="27" customHeight="1" thickBot="1" x14ac:dyDescent="0.25">
      <c r="A18" s="36">
        <f>HYPERLINK("https://bluetooth.atlassian.net/browse/ES-9761",9761)</f>
        <v>9761</v>
      </c>
      <c r="B18" s="38" t="s">
        <v>31</v>
      </c>
      <c r="C18" s="38" t="s">
        <v>44</v>
      </c>
      <c r="D18" s="38" t="s">
        <v>394</v>
      </c>
      <c r="E18" s="88" t="s">
        <v>1</v>
      </c>
      <c r="F18" s="40"/>
      <c r="G18" s="37"/>
      <c r="H18" s="42"/>
      <c r="I18" s="38"/>
    </row>
    <row r="19" spans="1:9" s="2" customFormat="1" ht="27" customHeight="1" thickBot="1" x14ac:dyDescent="0.25">
      <c r="A19" s="32">
        <f>HYPERLINK("https://bluetooth.atlassian.net/browse/ES-9788",9788)</f>
        <v>9788</v>
      </c>
      <c r="B19" s="39" t="s">
        <v>31</v>
      </c>
      <c r="C19" s="39" t="s">
        <v>45</v>
      </c>
      <c r="D19" s="39" t="s">
        <v>394</v>
      </c>
      <c r="E19" s="89" t="s">
        <v>1</v>
      </c>
      <c r="F19" s="27"/>
      <c r="G19" s="32"/>
      <c r="H19" s="39"/>
      <c r="I19" s="39"/>
    </row>
    <row r="20" spans="1:9" s="2" customFormat="1" ht="27" customHeight="1" thickBot="1" x14ac:dyDescent="0.25">
      <c r="A20" s="36">
        <f>HYPERLINK("https://bluetooth.atlassian.net/browse/ES-9796",9796)</f>
        <v>9796</v>
      </c>
      <c r="B20" s="38" t="s">
        <v>38</v>
      </c>
      <c r="C20" s="38" t="s">
        <v>46</v>
      </c>
      <c r="D20" s="38" t="s">
        <v>394</v>
      </c>
      <c r="E20" s="88" t="s">
        <v>1</v>
      </c>
      <c r="F20" s="40"/>
      <c r="G20" s="37"/>
      <c r="H20" s="42"/>
      <c r="I20" s="38"/>
    </row>
    <row r="21" spans="1:9" s="2" customFormat="1" ht="27" customHeight="1" thickBot="1" x14ac:dyDescent="0.25">
      <c r="A21" s="32">
        <f>HYPERLINK("https://bluetooth.atlassian.net/browse/ES-9805",9805)</f>
        <v>9805</v>
      </c>
      <c r="B21" s="27" t="s">
        <v>31</v>
      </c>
      <c r="C21" s="27" t="s">
        <v>47</v>
      </c>
      <c r="D21" s="39" t="s">
        <v>394</v>
      </c>
      <c r="E21" s="89" t="s">
        <v>1</v>
      </c>
      <c r="F21" s="27"/>
      <c r="G21" s="32"/>
      <c r="H21" s="27"/>
      <c r="I21" s="27"/>
    </row>
    <row r="22" spans="1:9" s="2" customFormat="1" ht="27" customHeight="1" thickBot="1" x14ac:dyDescent="0.25">
      <c r="A22" s="36">
        <f>HYPERLINK("https://bluetooth.atlassian.net/browse/ES-9807",9807)</f>
        <v>9807</v>
      </c>
      <c r="B22" s="38" t="s">
        <v>31</v>
      </c>
      <c r="C22" s="38" t="s">
        <v>48</v>
      </c>
      <c r="D22" s="38" t="s">
        <v>394</v>
      </c>
      <c r="E22" s="90" t="s">
        <v>1</v>
      </c>
      <c r="F22" s="40"/>
      <c r="G22" s="37"/>
      <c r="H22" s="42"/>
      <c r="I22" s="38"/>
    </row>
    <row r="23" spans="1:9" s="2" customFormat="1" ht="27" customHeight="1" thickBot="1" x14ac:dyDescent="0.25">
      <c r="A23" s="32">
        <f>HYPERLINK("https://bluetooth.atlassian.net/browse/ES-9808",9808)</f>
        <v>9808</v>
      </c>
      <c r="B23" s="27" t="s">
        <v>31</v>
      </c>
      <c r="C23" s="39" t="s">
        <v>49</v>
      </c>
      <c r="D23" s="39" t="s">
        <v>394</v>
      </c>
      <c r="E23" s="89" t="s">
        <v>1</v>
      </c>
      <c r="F23" s="27"/>
      <c r="G23" s="32"/>
      <c r="H23" s="39"/>
      <c r="I23" s="39"/>
    </row>
    <row r="24" spans="1:9" s="2" customFormat="1" ht="27" customHeight="1" thickBot="1" x14ac:dyDescent="0.25">
      <c r="A24" s="36">
        <f>HYPERLINK("https://bluetooth.atlassian.net/browse/ES-9811",9811)</f>
        <v>9811</v>
      </c>
      <c r="B24" s="38" t="s">
        <v>38</v>
      </c>
      <c r="C24" s="38" t="s">
        <v>50</v>
      </c>
      <c r="D24" s="38" t="s">
        <v>394</v>
      </c>
      <c r="E24" s="88" t="s">
        <v>1</v>
      </c>
      <c r="F24" s="40"/>
      <c r="G24" s="37"/>
      <c r="H24" s="42"/>
      <c r="I24" s="38"/>
    </row>
    <row r="25" spans="1:9" s="2" customFormat="1" ht="27" customHeight="1" thickBot="1" x14ac:dyDescent="0.25">
      <c r="A25" s="32">
        <f>HYPERLINK("https://bluetooth.atlassian.net/browse/ES-9812",9812)</f>
        <v>9812</v>
      </c>
      <c r="B25" s="27" t="s">
        <v>38</v>
      </c>
      <c r="C25" s="27" t="s">
        <v>51</v>
      </c>
      <c r="D25" s="39" t="s">
        <v>394</v>
      </c>
      <c r="E25" s="89" t="s">
        <v>1</v>
      </c>
      <c r="F25" s="27"/>
      <c r="G25" s="32"/>
      <c r="H25" s="27"/>
      <c r="I25" s="27"/>
    </row>
    <row r="26" spans="1:9" s="2" customFormat="1" ht="27" customHeight="1" thickBot="1" x14ac:dyDescent="0.25">
      <c r="A26" s="36">
        <f>HYPERLINK("https://bluetooth.atlassian.net/browse/ES-9819",9819)</f>
        <v>9819</v>
      </c>
      <c r="B26" s="38" t="s">
        <v>31</v>
      </c>
      <c r="C26" s="38" t="s">
        <v>52</v>
      </c>
      <c r="D26" s="38" t="s">
        <v>394</v>
      </c>
      <c r="E26" s="88" t="s">
        <v>1</v>
      </c>
      <c r="F26" s="40"/>
      <c r="G26" s="37"/>
      <c r="H26" s="42"/>
      <c r="I26" s="38"/>
    </row>
    <row r="27" spans="1:9" s="2" customFormat="1" ht="27" customHeight="1" thickBot="1" x14ac:dyDescent="0.25">
      <c r="A27" s="32">
        <f>HYPERLINK("https://bluetooth.atlassian.net/browse/ES-9882",9882)</f>
        <v>9882</v>
      </c>
      <c r="B27" s="39" t="s">
        <v>53</v>
      </c>
      <c r="C27" s="39" t="s">
        <v>54</v>
      </c>
      <c r="D27" s="39" t="s">
        <v>394</v>
      </c>
      <c r="E27" s="89" t="s">
        <v>1</v>
      </c>
      <c r="F27" s="27"/>
      <c r="G27" s="32"/>
      <c r="H27" s="27"/>
      <c r="I27" s="27"/>
    </row>
    <row r="28" spans="1:9" s="2" customFormat="1" ht="27" customHeight="1" thickBot="1" x14ac:dyDescent="0.25">
      <c r="A28" s="36">
        <f>HYPERLINK("https://bluetooth.atlassian.net/browse/ES-9883",9883)</f>
        <v>9883</v>
      </c>
      <c r="B28" s="38" t="s">
        <v>40</v>
      </c>
      <c r="C28" s="38" t="s">
        <v>55</v>
      </c>
      <c r="D28" s="38" t="s">
        <v>394</v>
      </c>
      <c r="E28" s="90" t="s">
        <v>1</v>
      </c>
      <c r="F28" s="40"/>
      <c r="G28" s="37"/>
      <c r="H28" s="42"/>
      <c r="I28" s="38"/>
    </row>
    <row r="29" spans="1:9" s="2" customFormat="1" ht="27" customHeight="1" thickBot="1" x14ac:dyDescent="0.25">
      <c r="A29" s="32">
        <f>HYPERLINK("https://bluetooth.atlassian.net/browse/ES-9894",9894)</f>
        <v>9894</v>
      </c>
      <c r="B29" s="39" t="s">
        <v>31</v>
      </c>
      <c r="C29" s="39" t="s">
        <v>56</v>
      </c>
      <c r="D29" s="39" t="s">
        <v>394</v>
      </c>
      <c r="E29" s="89" t="s">
        <v>1</v>
      </c>
      <c r="F29" s="27"/>
      <c r="G29" s="32"/>
      <c r="H29" s="27"/>
      <c r="I29" s="27"/>
    </row>
    <row r="30" spans="1:9" s="2" customFormat="1" ht="27" customHeight="1" thickBot="1" x14ac:dyDescent="0.25">
      <c r="A30" s="36">
        <f>HYPERLINK("https://bluetooth.atlassian.net/browse/ES-9939",9939)</f>
        <v>9939</v>
      </c>
      <c r="B30" s="38" t="s">
        <v>31</v>
      </c>
      <c r="C30" s="38" t="s">
        <v>57</v>
      </c>
      <c r="D30" s="38" t="s">
        <v>394</v>
      </c>
      <c r="E30" s="88" t="s">
        <v>1</v>
      </c>
      <c r="F30" s="40"/>
      <c r="G30" s="37"/>
      <c r="H30" s="42"/>
      <c r="I30" s="38"/>
    </row>
    <row r="31" spans="1:9" s="2" customFormat="1" ht="27" customHeight="1" thickBot="1" x14ac:dyDescent="0.25">
      <c r="A31" s="32">
        <f>HYPERLINK("https://bluetooth.atlassian.net/browse/ES-9957",9957)</f>
        <v>9957</v>
      </c>
      <c r="B31" s="39" t="s">
        <v>31</v>
      </c>
      <c r="C31" s="27" t="s">
        <v>58</v>
      </c>
      <c r="D31" s="39" t="s">
        <v>394</v>
      </c>
      <c r="E31" s="89" t="s">
        <v>1</v>
      </c>
      <c r="F31" s="27"/>
      <c r="G31" s="32"/>
      <c r="H31" s="27"/>
      <c r="I31" s="27"/>
    </row>
    <row r="32" spans="1:9" s="2" customFormat="1" ht="27" customHeight="1" thickBot="1" x14ac:dyDescent="0.25">
      <c r="A32" s="36">
        <f>HYPERLINK("https://bluetooth.atlassian.net/browse/ES-9959",9959)</f>
        <v>9959</v>
      </c>
      <c r="B32" s="38" t="s">
        <v>31</v>
      </c>
      <c r="C32" s="38" t="s">
        <v>59</v>
      </c>
      <c r="D32" s="38" t="s">
        <v>394</v>
      </c>
      <c r="E32" s="88" t="s">
        <v>1</v>
      </c>
      <c r="F32" s="40"/>
      <c r="G32" s="37"/>
      <c r="H32" s="42"/>
      <c r="I32" s="38"/>
    </row>
    <row r="33" spans="1:9" s="2" customFormat="1" ht="27" customHeight="1" thickBot="1" x14ac:dyDescent="0.25">
      <c r="A33" s="32">
        <f>HYPERLINK("https://bluetooth.atlassian.net/browse/ES-9964",9964)</f>
        <v>9964</v>
      </c>
      <c r="B33" s="39" t="s">
        <v>38</v>
      </c>
      <c r="C33" s="39" t="s">
        <v>60</v>
      </c>
      <c r="D33" s="39" t="s">
        <v>394</v>
      </c>
      <c r="E33" s="89" t="s">
        <v>1</v>
      </c>
      <c r="F33" s="27"/>
      <c r="G33" s="32"/>
      <c r="H33" s="27"/>
      <c r="I33" s="27"/>
    </row>
    <row r="34" spans="1:9" s="2" customFormat="1" ht="27" customHeight="1" thickBot="1" x14ac:dyDescent="0.25">
      <c r="A34" s="36">
        <f>HYPERLINK("https://bluetooth.atlassian.net/browse/ES-9969",9969)</f>
        <v>9969</v>
      </c>
      <c r="B34" s="38" t="s">
        <v>31</v>
      </c>
      <c r="C34" s="38" t="s">
        <v>61</v>
      </c>
      <c r="D34" s="38" t="s">
        <v>394</v>
      </c>
      <c r="E34" s="88" t="s">
        <v>1</v>
      </c>
      <c r="F34" s="40"/>
      <c r="G34" s="37"/>
      <c r="H34" s="42"/>
      <c r="I34" s="38"/>
    </row>
    <row r="35" spans="1:9" s="2" customFormat="1" ht="27" customHeight="1" thickBot="1" x14ac:dyDescent="0.25">
      <c r="A35" s="32">
        <f>HYPERLINK("https://bluetooth.atlassian.net/browse/ES-9981",9981)</f>
        <v>9981</v>
      </c>
      <c r="B35" s="39" t="s">
        <v>31</v>
      </c>
      <c r="C35" s="39" t="s">
        <v>62</v>
      </c>
      <c r="D35" s="39" t="s">
        <v>394</v>
      </c>
      <c r="E35" s="89" t="s">
        <v>1</v>
      </c>
      <c r="F35" s="27"/>
      <c r="G35" s="32"/>
      <c r="H35" s="27"/>
      <c r="I35" s="27"/>
    </row>
    <row r="36" spans="1:9" s="2" customFormat="1" ht="27" customHeight="1" thickBot="1" x14ac:dyDescent="0.25">
      <c r="A36" s="36">
        <f>HYPERLINK("https://bluetooth.atlassian.net/browse/ES-9982",9982)</f>
        <v>9982</v>
      </c>
      <c r="B36" s="38" t="s">
        <v>31</v>
      </c>
      <c r="C36" s="38" t="s">
        <v>63</v>
      </c>
      <c r="D36" s="38" t="s">
        <v>394</v>
      </c>
      <c r="E36" s="90" t="s">
        <v>1</v>
      </c>
      <c r="F36" s="40"/>
      <c r="G36" s="37"/>
      <c r="H36" s="42"/>
      <c r="I36" s="38"/>
    </row>
    <row r="37" spans="1:9" s="2" customFormat="1" ht="27" customHeight="1" thickBot="1" x14ac:dyDescent="0.25">
      <c r="A37" s="32">
        <f>HYPERLINK("https://bluetooth.atlassian.net/browse/ES-9983",9983)</f>
        <v>9983</v>
      </c>
      <c r="B37" s="39" t="s">
        <v>31</v>
      </c>
      <c r="C37" s="27" t="s">
        <v>65</v>
      </c>
      <c r="D37" s="39" t="s">
        <v>394</v>
      </c>
      <c r="E37" s="89" t="s">
        <v>1</v>
      </c>
      <c r="F37" s="27"/>
      <c r="G37" s="32"/>
      <c r="H37" s="27"/>
      <c r="I37" s="27"/>
    </row>
    <row r="38" spans="1:9" s="2" customFormat="1" ht="27" customHeight="1" thickBot="1" x14ac:dyDescent="0.25">
      <c r="A38" s="36">
        <f>HYPERLINK("https://bluetooth.atlassian.net/browse/ES-10015",10015)</f>
        <v>10015</v>
      </c>
      <c r="B38" s="38" t="s">
        <v>31</v>
      </c>
      <c r="C38" s="38" t="s">
        <v>64</v>
      </c>
      <c r="D38" s="38" t="s">
        <v>394</v>
      </c>
      <c r="E38" s="88" t="s">
        <v>1</v>
      </c>
      <c r="F38" s="40"/>
      <c r="G38" s="37"/>
      <c r="H38" s="42"/>
      <c r="I38" s="38"/>
    </row>
    <row r="39" spans="1:9" s="2" customFormat="1" ht="27" customHeight="1" thickBot="1" x14ac:dyDescent="0.25">
      <c r="A39" s="32">
        <f>HYPERLINK("https://bluetooth.atlassian.net/browse/ES-10024",10024)</f>
        <v>10024</v>
      </c>
      <c r="B39" s="39" t="s">
        <v>53</v>
      </c>
      <c r="C39" s="39" t="s">
        <v>66</v>
      </c>
      <c r="D39" s="39" t="s">
        <v>394</v>
      </c>
      <c r="E39" s="89" t="s">
        <v>1</v>
      </c>
      <c r="F39" s="27"/>
      <c r="G39" s="32"/>
      <c r="H39" s="27"/>
      <c r="I39" s="27"/>
    </row>
    <row r="40" spans="1:9" s="2" customFormat="1" ht="27" customHeight="1" thickBot="1" x14ac:dyDescent="0.25">
      <c r="A40" s="36">
        <f>HYPERLINK("https://bluetooth.atlassian.net/browse/ES-10025",10025)</f>
        <v>10025</v>
      </c>
      <c r="B40" s="38" t="s">
        <v>38</v>
      </c>
      <c r="C40" s="38" t="s">
        <v>67</v>
      </c>
      <c r="D40" s="38" t="s">
        <v>394</v>
      </c>
      <c r="E40" s="88" t="s">
        <v>1</v>
      </c>
      <c r="F40" s="40"/>
      <c r="G40" s="37"/>
      <c r="H40" s="42"/>
      <c r="I40" s="38"/>
    </row>
    <row r="41" spans="1:9" s="2" customFormat="1" ht="39" customHeight="1" thickBot="1" x14ac:dyDescent="0.25">
      <c r="A41" s="32">
        <f>HYPERLINK("https://bluetooth.atlassian.net/browse/ES-10026",10026)</f>
        <v>10026</v>
      </c>
      <c r="B41" s="39" t="s">
        <v>38</v>
      </c>
      <c r="C41" s="39" t="s">
        <v>68</v>
      </c>
      <c r="D41" s="39" t="s">
        <v>394</v>
      </c>
      <c r="E41" s="89" t="s">
        <v>1</v>
      </c>
      <c r="F41" s="27"/>
      <c r="G41" s="32"/>
      <c r="H41" s="27"/>
      <c r="I41" s="27"/>
    </row>
    <row r="42" spans="1:9" s="2" customFormat="1" ht="27" customHeight="1" thickBot="1" x14ac:dyDescent="0.25">
      <c r="A42" s="36">
        <f>HYPERLINK("https://bluetooth.atlassian.net/browse/ES-10027",10027)</f>
        <v>10027</v>
      </c>
      <c r="B42" s="38" t="s">
        <v>31</v>
      </c>
      <c r="C42" s="38" t="s">
        <v>69</v>
      </c>
      <c r="D42" s="38" t="s">
        <v>394</v>
      </c>
      <c r="E42" s="90" t="s">
        <v>1</v>
      </c>
      <c r="F42" s="40"/>
      <c r="G42" s="37"/>
      <c r="H42" s="42"/>
      <c r="I42" s="38"/>
    </row>
    <row r="43" spans="1:9" s="2" customFormat="1" ht="27" customHeight="1" thickBot="1" x14ac:dyDescent="0.25">
      <c r="A43" s="32">
        <f>HYPERLINK("https://bluetooth.atlassian.net/browse/ES-10028",10028)</f>
        <v>10028</v>
      </c>
      <c r="B43" s="39" t="s">
        <v>31</v>
      </c>
      <c r="C43" s="39" t="s">
        <v>70</v>
      </c>
      <c r="D43" s="39" t="s">
        <v>394</v>
      </c>
      <c r="E43" s="89" t="s">
        <v>1</v>
      </c>
      <c r="F43" s="27"/>
      <c r="G43" s="32"/>
      <c r="H43" s="27"/>
      <c r="I43" s="27"/>
    </row>
    <row r="44" spans="1:9" s="2" customFormat="1" ht="27" customHeight="1" thickBot="1" x14ac:dyDescent="0.25">
      <c r="A44" s="36">
        <f>HYPERLINK("https://bluetooth.atlassian.net/browse/ES-10054",10054)</f>
        <v>10054</v>
      </c>
      <c r="B44" s="38" t="s">
        <v>40</v>
      </c>
      <c r="C44" s="38" t="s">
        <v>71</v>
      </c>
      <c r="D44" s="38" t="s">
        <v>394</v>
      </c>
      <c r="E44" s="88" t="s">
        <v>1</v>
      </c>
      <c r="F44" s="40"/>
      <c r="G44" s="37"/>
      <c r="H44" s="42"/>
      <c r="I44" s="38"/>
    </row>
    <row r="45" spans="1:9" s="2" customFormat="1" ht="27" customHeight="1" thickBot="1" x14ac:dyDescent="0.25">
      <c r="A45" s="32">
        <f>HYPERLINK("https://bluetooth.atlassian.net/browse/ES-10066",10066)</f>
        <v>10066</v>
      </c>
      <c r="B45" s="39" t="s">
        <v>31</v>
      </c>
      <c r="C45" s="39" t="s">
        <v>72</v>
      </c>
      <c r="D45" s="39" t="s">
        <v>394</v>
      </c>
      <c r="E45" s="89" t="s">
        <v>1</v>
      </c>
      <c r="F45" s="27"/>
      <c r="G45" s="32"/>
      <c r="H45" s="27"/>
      <c r="I45" s="27"/>
    </row>
    <row r="46" spans="1:9" s="2" customFormat="1" ht="27" customHeight="1" thickBot="1" x14ac:dyDescent="0.25">
      <c r="A46" s="36">
        <f>HYPERLINK("https://bluetooth.atlassian.net/browse/ES-10081",10081)</f>
        <v>10081</v>
      </c>
      <c r="B46" s="38" t="s">
        <v>73</v>
      </c>
      <c r="C46" s="38" t="s">
        <v>74</v>
      </c>
      <c r="D46" s="38" t="s">
        <v>394</v>
      </c>
      <c r="E46" s="88" t="s">
        <v>1</v>
      </c>
      <c r="F46" s="40"/>
      <c r="G46" s="37"/>
      <c r="H46" s="42"/>
      <c r="I46" s="38"/>
    </row>
    <row r="47" spans="1:9" s="2" customFormat="1" ht="27" customHeight="1" thickBot="1" x14ac:dyDescent="0.25">
      <c r="A47" s="32">
        <f>HYPERLINK("https://bluetooth.atlassian.net/browse/ES-10082",10082)</f>
        <v>10082</v>
      </c>
      <c r="B47" s="39" t="s">
        <v>40</v>
      </c>
      <c r="C47" s="39" t="s">
        <v>75</v>
      </c>
      <c r="D47" s="39" t="s">
        <v>394</v>
      </c>
      <c r="E47" s="89" t="s">
        <v>1</v>
      </c>
      <c r="F47" s="27"/>
      <c r="G47" s="32"/>
      <c r="H47" s="27"/>
      <c r="I47" s="27"/>
    </row>
    <row r="48" spans="1:9" s="2" customFormat="1" ht="27" customHeight="1" thickBot="1" x14ac:dyDescent="0.25">
      <c r="A48" s="36">
        <f>HYPERLINK("https://bluetooth.atlassian.net/browse/ES-10084",10084)</f>
        <v>10084</v>
      </c>
      <c r="B48" s="38" t="s">
        <v>31</v>
      </c>
      <c r="C48" s="38" t="s">
        <v>76</v>
      </c>
      <c r="D48" s="38" t="s">
        <v>394</v>
      </c>
      <c r="E48" s="90" t="s">
        <v>1</v>
      </c>
      <c r="F48" s="40"/>
      <c r="G48" s="37"/>
      <c r="H48" s="42"/>
      <c r="I48" s="38"/>
    </row>
    <row r="49" spans="1:9" s="2" customFormat="1" ht="39" customHeight="1" thickBot="1" x14ac:dyDescent="0.25">
      <c r="A49" s="32">
        <f>HYPERLINK("https://bluetooth.atlassian.net/browse/ES-10086",10086)</f>
        <v>10086</v>
      </c>
      <c r="B49" s="39" t="s">
        <v>31</v>
      </c>
      <c r="C49" s="39" t="s">
        <v>77</v>
      </c>
      <c r="D49" s="39" t="s">
        <v>394</v>
      </c>
      <c r="E49" s="89" t="s">
        <v>1</v>
      </c>
      <c r="F49" s="27"/>
      <c r="G49" s="32"/>
      <c r="H49" s="27"/>
      <c r="I49" s="27"/>
    </row>
    <row r="50" spans="1:9" s="2" customFormat="1" ht="27" customHeight="1" thickBot="1" x14ac:dyDescent="0.25">
      <c r="A50" s="36">
        <f>HYPERLINK("https://bluetooth.atlassian.net/browse/ES-10087",10087)</f>
        <v>10087</v>
      </c>
      <c r="B50" s="38" t="s">
        <v>38</v>
      </c>
      <c r="C50" s="38" t="s">
        <v>78</v>
      </c>
      <c r="D50" s="38" t="s">
        <v>394</v>
      </c>
      <c r="E50" s="88" t="s">
        <v>1</v>
      </c>
      <c r="F50" s="40"/>
      <c r="G50" s="37"/>
      <c r="H50" s="42"/>
      <c r="I50" s="38"/>
    </row>
    <row r="51" spans="1:9" s="2" customFormat="1" ht="27" customHeight="1" thickBot="1" x14ac:dyDescent="0.25">
      <c r="A51" s="32">
        <f>HYPERLINK("https://bluetooth.atlassian.net/browse/ES-10100",10100)</f>
        <v>10100</v>
      </c>
      <c r="B51" s="39" t="s">
        <v>40</v>
      </c>
      <c r="C51" s="39" t="s">
        <v>79</v>
      </c>
      <c r="D51" s="39" t="s">
        <v>394</v>
      </c>
      <c r="E51" s="89" t="s">
        <v>1</v>
      </c>
      <c r="F51" s="27"/>
      <c r="G51" s="32"/>
      <c r="H51" s="27"/>
      <c r="I51" s="27"/>
    </row>
    <row r="52" spans="1:9" s="2" customFormat="1" ht="27" customHeight="1" thickBot="1" x14ac:dyDescent="0.25">
      <c r="A52" s="36">
        <f>HYPERLINK("https://bluetooth.atlassian.net/browse/ES-10101",10101)</f>
        <v>10101</v>
      </c>
      <c r="B52" s="38" t="s">
        <v>40</v>
      </c>
      <c r="C52" s="38" t="s">
        <v>80</v>
      </c>
      <c r="D52" s="38" t="s">
        <v>394</v>
      </c>
      <c r="E52" s="88" t="s">
        <v>1</v>
      </c>
      <c r="F52" s="40"/>
      <c r="G52" s="37"/>
      <c r="H52" s="42"/>
      <c r="I52" s="38"/>
    </row>
    <row r="53" spans="1:9" s="2" customFormat="1" ht="27" customHeight="1" thickBot="1" x14ac:dyDescent="0.25">
      <c r="A53" s="32">
        <f>HYPERLINK("https://bluetooth.atlassian.net/browse/ES-10148",10148)</f>
        <v>10148</v>
      </c>
      <c r="B53" s="39" t="s">
        <v>31</v>
      </c>
      <c r="C53" s="39" t="s">
        <v>81</v>
      </c>
      <c r="D53" s="39" t="s">
        <v>394</v>
      </c>
      <c r="E53" s="89" t="s">
        <v>1</v>
      </c>
      <c r="F53" s="27"/>
      <c r="G53" s="32"/>
      <c r="H53" s="27"/>
      <c r="I53" s="27"/>
    </row>
    <row r="54" spans="1:9" s="2" customFormat="1" ht="27" customHeight="1" thickBot="1" x14ac:dyDescent="0.25">
      <c r="A54" s="36">
        <f>HYPERLINK("https://bluetooth.atlassian.net/browse/ES-10157",10157)</f>
        <v>10157</v>
      </c>
      <c r="B54" s="38" t="s">
        <v>73</v>
      </c>
      <c r="C54" s="38" t="s">
        <v>82</v>
      </c>
      <c r="D54" s="38" t="s">
        <v>394</v>
      </c>
      <c r="E54" s="90" t="s">
        <v>1</v>
      </c>
      <c r="F54" s="40"/>
      <c r="G54" s="37"/>
      <c r="H54" s="42"/>
      <c r="I54" s="38"/>
    </row>
    <row r="55" spans="1:9" s="2" customFormat="1" ht="27" customHeight="1" thickBot="1" x14ac:dyDescent="0.25">
      <c r="A55" s="32">
        <f>HYPERLINK("https://bluetooth.atlassian.net/browse/ES-10168",10168)</f>
        <v>10168</v>
      </c>
      <c r="B55" s="39" t="s">
        <v>31</v>
      </c>
      <c r="C55" s="39" t="s">
        <v>83</v>
      </c>
      <c r="D55" s="39" t="s">
        <v>394</v>
      </c>
      <c r="E55" s="89" t="s">
        <v>1</v>
      </c>
      <c r="F55" s="27"/>
      <c r="G55" s="32"/>
      <c r="H55" s="27"/>
      <c r="I55" s="27"/>
    </row>
    <row r="56" spans="1:9" s="2" customFormat="1" ht="27" customHeight="1" thickBot="1" x14ac:dyDescent="0.25">
      <c r="A56" s="36">
        <f>HYPERLINK("https://bluetooth.atlassian.net/browse/ES-10247",10247)</f>
        <v>10247</v>
      </c>
      <c r="B56" s="38" t="s">
        <v>84</v>
      </c>
      <c r="C56" s="38" t="s">
        <v>85</v>
      </c>
      <c r="D56" s="38" t="s">
        <v>394</v>
      </c>
      <c r="E56" s="88" t="s">
        <v>1</v>
      </c>
      <c r="F56" s="40"/>
      <c r="G56" s="37"/>
      <c r="H56" s="42"/>
      <c r="I56" s="38"/>
    </row>
    <row r="57" spans="1:9" s="2" customFormat="1" ht="39" customHeight="1" thickBot="1" x14ac:dyDescent="0.25">
      <c r="A57" s="32">
        <f>HYPERLINK("https://bluetooth.atlassian.net/browse/ES-10296",10296)</f>
        <v>10296</v>
      </c>
      <c r="B57" s="39" t="s">
        <v>38</v>
      </c>
      <c r="C57" s="39" t="s">
        <v>86</v>
      </c>
      <c r="D57" s="39" t="s">
        <v>394</v>
      </c>
      <c r="E57" s="89" t="s">
        <v>1</v>
      </c>
      <c r="F57" s="27"/>
      <c r="G57" s="32"/>
      <c r="H57" s="27"/>
      <c r="I57" s="27"/>
    </row>
    <row r="58" spans="1:9" s="2" customFormat="1" ht="27" customHeight="1" thickBot="1" x14ac:dyDescent="0.25">
      <c r="A58" s="36">
        <f>HYPERLINK("https://bluetooth.atlassian.net/browse/ES-10310",10310)</f>
        <v>10310</v>
      </c>
      <c r="B58" s="38" t="s">
        <v>40</v>
      </c>
      <c r="C58" s="38" t="s">
        <v>87</v>
      </c>
      <c r="D58" s="38" t="s">
        <v>394</v>
      </c>
      <c r="E58" s="88" t="s">
        <v>1</v>
      </c>
      <c r="F58" s="40"/>
      <c r="G58" s="37"/>
      <c r="H58" s="42"/>
      <c r="I58" s="38"/>
    </row>
    <row r="59" spans="1:9" s="2" customFormat="1" ht="27" customHeight="1" thickBot="1" x14ac:dyDescent="0.25">
      <c r="A59" s="32">
        <f>HYPERLINK("https://bluetooth.atlassian.net/browse/ES-10317",10317)</f>
        <v>10317</v>
      </c>
      <c r="B59" s="39" t="s">
        <v>53</v>
      </c>
      <c r="C59" s="39" t="s">
        <v>88</v>
      </c>
      <c r="D59" s="39" t="s">
        <v>394</v>
      </c>
      <c r="E59" s="89" t="s">
        <v>1</v>
      </c>
      <c r="F59" s="27"/>
      <c r="G59" s="32"/>
      <c r="H59" s="27"/>
      <c r="I59" s="27"/>
    </row>
    <row r="60" spans="1:9" s="2" customFormat="1" ht="27" customHeight="1" thickBot="1" x14ac:dyDescent="0.25">
      <c r="A60" s="36">
        <f>HYPERLINK("https://bluetooth.atlassian.net/browse/ES-10321",10321)</f>
        <v>10321</v>
      </c>
      <c r="B60" s="38" t="s">
        <v>89</v>
      </c>
      <c r="C60" s="38" t="s">
        <v>90</v>
      </c>
      <c r="D60" s="38" t="s">
        <v>394</v>
      </c>
      <c r="E60" s="90" t="s">
        <v>1</v>
      </c>
      <c r="F60" s="40"/>
      <c r="G60" s="37"/>
      <c r="H60" s="42"/>
      <c r="I60" s="38"/>
    </row>
    <row r="61" spans="1:9" s="2" customFormat="1" ht="27" customHeight="1" thickBot="1" x14ac:dyDescent="0.25">
      <c r="A61" s="32">
        <f>HYPERLINK("https://bluetooth.atlassian.net/browse/ES-10322",10322)</f>
        <v>10322</v>
      </c>
      <c r="B61" s="39" t="s">
        <v>73</v>
      </c>
      <c r="C61" s="39" t="s">
        <v>91</v>
      </c>
      <c r="D61" s="39" t="s">
        <v>394</v>
      </c>
      <c r="E61" s="89" t="s">
        <v>1</v>
      </c>
      <c r="F61" s="27"/>
      <c r="G61" s="32"/>
      <c r="H61" s="27"/>
      <c r="I61" s="27"/>
    </row>
    <row r="62" spans="1:9" s="2" customFormat="1" ht="27" customHeight="1" thickBot="1" x14ac:dyDescent="0.25">
      <c r="A62" s="36">
        <f>HYPERLINK("https://bluetooth.atlassian.net/browse/ES-10332",10332)</f>
        <v>10332</v>
      </c>
      <c r="B62" s="38" t="s">
        <v>53</v>
      </c>
      <c r="C62" s="38" t="s">
        <v>92</v>
      </c>
      <c r="D62" s="38" t="s">
        <v>394</v>
      </c>
      <c r="E62" s="88" t="s">
        <v>1</v>
      </c>
      <c r="F62" s="40"/>
      <c r="G62" s="37"/>
      <c r="H62" s="42"/>
      <c r="I62" s="38"/>
    </row>
    <row r="63" spans="1:9" s="2" customFormat="1" ht="27" customHeight="1" thickBot="1" x14ac:dyDescent="0.25">
      <c r="A63" s="32">
        <f>HYPERLINK("https://bluetooth.atlassian.net/browse/ES-10344",10344)</f>
        <v>10344</v>
      </c>
      <c r="B63" s="39" t="s">
        <v>53</v>
      </c>
      <c r="C63" s="39" t="s">
        <v>93</v>
      </c>
      <c r="D63" s="39" t="s">
        <v>394</v>
      </c>
      <c r="E63" s="89" t="s">
        <v>1</v>
      </c>
      <c r="F63" s="27"/>
      <c r="G63" s="32"/>
      <c r="H63" s="27"/>
      <c r="I63" s="27"/>
    </row>
    <row r="64" spans="1:9" s="2" customFormat="1" ht="27" customHeight="1" thickBot="1" x14ac:dyDescent="0.25">
      <c r="A64" s="36">
        <f>HYPERLINK("https://bluetooth.atlassian.net/browse/ES-10395",10395)</f>
        <v>10395</v>
      </c>
      <c r="B64" s="38" t="s">
        <v>53</v>
      </c>
      <c r="C64" s="38" t="s">
        <v>94</v>
      </c>
      <c r="D64" s="38" t="s">
        <v>394</v>
      </c>
      <c r="E64" s="88" t="s">
        <v>1</v>
      </c>
      <c r="F64" s="40"/>
      <c r="G64" s="37"/>
      <c r="H64" s="42"/>
      <c r="I64" s="38"/>
    </row>
    <row r="65" spans="1:9" s="2" customFormat="1" ht="27" customHeight="1" thickBot="1" x14ac:dyDescent="0.25">
      <c r="A65" s="32">
        <f>HYPERLINK("https://bluetooth.atlassian.net/browse/ES-10426",10426)</f>
        <v>10426</v>
      </c>
      <c r="B65" s="39" t="s">
        <v>38</v>
      </c>
      <c r="C65" s="39" t="s">
        <v>95</v>
      </c>
      <c r="D65" s="39" t="s">
        <v>394</v>
      </c>
      <c r="E65" s="89" t="s">
        <v>1</v>
      </c>
      <c r="F65" s="27"/>
      <c r="G65" s="32"/>
      <c r="H65" s="27"/>
      <c r="I65" s="27"/>
    </row>
    <row r="66" spans="1:9" s="2" customFormat="1" ht="27" customHeight="1" thickBot="1" x14ac:dyDescent="0.25">
      <c r="A66" s="36">
        <f>HYPERLINK("https://bluetooth.atlassian.net/browse/ES-10514",10514)</f>
        <v>10514</v>
      </c>
      <c r="B66" s="38" t="s">
        <v>53</v>
      </c>
      <c r="C66" s="38" t="s">
        <v>96</v>
      </c>
      <c r="D66" s="38" t="s">
        <v>394</v>
      </c>
      <c r="E66" s="90" t="s">
        <v>1</v>
      </c>
      <c r="F66" s="40"/>
      <c r="G66" s="37"/>
      <c r="H66" s="42"/>
      <c r="I66" s="38"/>
    </row>
    <row r="67" spans="1:9" s="2" customFormat="1" ht="27" customHeight="1" thickBot="1" x14ac:dyDescent="0.25">
      <c r="A67" s="32">
        <f>HYPERLINK("https://bluetooth.atlassian.net/browse/ES-10515",10515)</f>
        <v>10515</v>
      </c>
      <c r="B67" s="39" t="s">
        <v>40</v>
      </c>
      <c r="C67" s="39" t="s">
        <v>97</v>
      </c>
      <c r="D67" s="39" t="s">
        <v>394</v>
      </c>
      <c r="E67" s="89" t="s">
        <v>1</v>
      </c>
      <c r="F67" s="27"/>
      <c r="G67" s="32"/>
      <c r="H67" s="27"/>
      <c r="I67" s="27"/>
    </row>
    <row r="68" spans="1:9" s="2" customFormat="1" ht="27" customHeight="1" thickBot="1" x14ac:dyDescent="0.25">
      <c r="A68" s="36">
        <f>HYPERLINK("https://bluetooth.atlassian.net/browse/ES-10520",10520)</f>
        <v>10520</v>
      </c>
      <c r="B68" s="38" t="s">
        <v>31</v>
      </c>
      <c r="C68" s="38" t="s">
        <v>98</v>
      </c>
      <c r="D68" s="38" t="s">
        <v>394</v>
      </c>
      <c r="E68" s="90" t="s">
        <v>1</v>
      </c>
      <c r="F68" s="40"/>
      <c r="G68" s="37"/>
      <c r="H68" s="42"/>
      <c r="I68" s="38"/>
    </row>
    <row r="69" spans="1:9" s="2" customFormat="1" ht="27" customHeight="1" thickBot="1" x14ac:dyDescent="0.25">
      <c r="A69" s="32">
        <f>HYPERLINK("https://bluetooth.atlassian.net/browse/ES-10569",10569)</f>
        <v>10569</v>
      </c>
      <c r="B69" s="39" t="s">
        <v>31</v>
      </c>
      <c r="C69" s="39" t="s">
        <v>99</v>
      </c>
      <c r="D69" s="39" t="s">
        <v>394</v>
      </c>
      <c r="E69" s="89" t="s">
        <v>1</v>
      </c>
      <c r="F69" s="27"/>
      <c r="G69" s="32"/>
      <c r="H69" s="27"/>
      <c r="I69" s="27"/>
    </row>
    <row r="70" spans="1:9" s="2" customFormat="1" ht="27" customHeight="1" thickBot="1" x14ac:dyDescent="0.25">
      <c r="A70" s="36">
        <f>HYPERLINK("https://bluetooth.atlassian.net/browse/ES-10575",10575)</f>
        <v>10575</v>
      </c>
      <c r="B70" s="38" t="s">
        <v>53</v>
      </c>
      <c r="C70" s="38" t="s">
        <v>100</v>
      </c>
      <c r="D70" s="38" t="s">
        <v>394</v>
      </c>
      <c r="E70" s="90" t="s">
        <v>1</v>
      </c>
      <c r="F70" s="40"/>
      <c r="G70" s="37"/>
      <c r="H70" s="42"/>
      <c r="I70" s="38"/>
    </row>
    <row r="71" spans="1:9" s="2" customFormat="1" ht="27" customHeight="1" thickBot="1" x14ac:dyDescent="0.25">
      <c r="A71" s="32">
        <f>HYPERLINK("https://bluetooth.atlassian.net/browse/ES-10578",10578)</f>
        <v>10578</v>
      </c>
      <c r="B71" s="39" t="s">
        <v>31</v>
      </c>
      <c r="C71" s="39" t="s">
        <v>101</v>
      </c>
      <c r="D71" s="39" t="s">
        <v>394</v>
      </c>
      <c r="E71" s="89" t="s">
        <v>1</v>
      </c>
      <c r="F71" s="27"/>
      <c r="G71" s="32"/>
      <c r="H71" s="27"/>
      <c r="I71" s="27"/>
    </row>
    <row r="72" spans="1:9" ht="26.25" thickBot="1" x14ac:dyDescent="0.25">
      <c r="A72" s="73">
        <v>10635</v>
      </c>
      <c r="B72" s="74" t="s">
        <v>398</v>
      </c>
      <c r="C72" s="74" t="s">
        <v>223</v>
      </c>
      <c r="D72" s="74" t="s">
        <v>394</v>
      </c>
      <c r="E72" s="87" t="s">
        <v>1</v>
      </c>
      <c r="F72" s="75"/>
      <c r="G72" s="73"/>
      <c r="H72" s="75"/>
      <c r="I72" s="75"/>
    </row>
    <row r="73" spans="1:9" s="2" customFormat="1" ht="27" customHeight="1" thickBot="1" x14ac:dyDescent="0.25">
      <c r="A73" s="77">
        <f>HYPERLINK("https://bluetooth.atlassian.net/browse/ES-10636",10636)</f>
        <v>10636</v>
      </c>
      <c r="B73" s="78" t="s">
        <v>53</v>
      </c>
      <c r="C73" s="78" t="s">
        <v>102</v>
      </c>
      <c r="D73" s="78" t="s">
        <v>394</v>
      </c>
      <c r="E73" s="89" t="s">
        <v>1</v>
      </c>
      <c r="F73" s="79"/>
      <c r="G73" s="80"/>
      <c r="H73" s="81"/>
      <c r="I73" s="78"/>
    </row>
    <row r="74" spans="1:9" s="2" customFormat="1" ht="27" customHeight="1" thickBot="1" x14ac:dyDescent="0.25">
      <c r="A74" s="73">
        <f>HYPERLINK("https://bluetooth.atlassian.net/browse/ES-10664",10664)</f>
        <v>10664</v>
      </c>
      <c r="B74" s="76" t="s">
        <v>53</v>
      </c>
      <c r="C74" s="76" t="s">
        <v>103</v>
      </c>
      <c r="D74" s="76" t="s">
        <v>394</v>
      </c>
      <c r="E74" s="90" t="s">
        <v>1</v>
      </c>
      <c r="F74" s="75"/>
      <c r="G74" s="73"/>
      <c r="H74" s="75"/>
      <c r="I74" s="75"/>
    </row>
    <row r="75" spans="1:9" s="2" customFormat="1" ht="27" customHeight="1" thickBot="1" x14ac:dyDescent="0.25">
      <c r="A75" s="77">
        <f>HYPERLINK("https://bluetooth.atlassian.net/browse/ES-10670",10670)</f>
        <v>10670</v>
      </c>
      <c r="B75" s="78" t="s">
        <v>38</v>
      </c>
      <c r="C75" s="78" t="s">
        <v>104</v>
      </c>
      <c r="D75" s="78" t="s">
        <v>394</v>
      </c>
      <c r="E75" s="89" t="s">
        <v>1</v>
      </c>
      <c r="F75" s="79"/>
      <c r="G75" s="80"/>
      <c r="H75" s="81"/>
      <c r="I75" s="78"/>
    </row>
    <row r="76" spans="1:9" s="2" customFormat="1" ht="27" customHeight="1" thickBot="1" x14ac:dyDescent="0.25">
      <c r="A76" s="73">
        <f>HYPERLINK("https://bluetooth.atlassian.net/browse/ES-10746",10746)</f>
        <v>10746</v>
      </c>
      <c r="B76" s="76" t="s">
        <v>31</v>
      </c>
      <c r="C76" s="76" t="s">
        <v>105</v>
      </c>
      <c r="D76" s="76" t="s">
        <v>394</v>
      </c>
      <c r="E76" s="90" t="s">
        <v>1</v>
      </c>
      <c r="F76" s="75"/>
      <c r="G76" s="73"/>
      <c r="H76" s="75"/>
      <c r="I76" s="75"/>
    </row>
    <row r="77" spans="1:9" s="2" customFormat="1" ht="27" customHeight="1" thickBot="1" x14ac:dyDescent="0.25">
      <c r="A77" s="77">
        <f>HYPERLINK("https://bluetooth.atlassian.net/browse/ES-10748",10748)</f>
        <v>10748</v>
      </c>
      <c r="B77" s="78" t="s">
        <v>31</v>
      </c>
      <c r="C77" s="78" t="s">
        <v>106</v>
      </c>
      <c r="D77" s="78" t="s">
        <v>394</v>
      </c>
      <c r="E77" s="89" t="s">
        <v>1</v>
      </c>
      <c r="F77" s="79"/>
      <c r="G77" s="80"/>
      <c r="H77" s="81"/>
      <c r="I77" s="78"/>
    </row>
    <row r="78" spans="1:9" s="2" customFormat="1" ht="27" customHeight="1" thickBot="1" x14ac:dyDescent="0.25">
      <c r="A78" s="73">
        <f>HYPERLINK("https://bluetooth.atlassian.net/browse/ES-10777",10777)</f>
        <v>10777</v>
      </c>
      <c r="B78" s="76" t="s">
        <v>31</v>
      </c>
      <c r="C78" s="76" t="s">
        <v>107</v>
      </c>
      <c r="D78" s="76" t="s">
        <v>394</v>
      </c>
      <c r="E78" s="90" t="s">
        <v>1</v>
      </c>
      <c r="F78" s="75"/>
      <c r="G78" s="73"/>
      <c r="H78" s="75"/>
      <c r="I78" s="75"/>
    </row>
    <row r="79" spans="1:9" s="2" customFormat="1" ht="27" customHeight="1" thickBot="1" x14ac:dyDescent="0.25">
      <c r="A79" s="77">
        <f>HYPERLINK("https://bluetooth.atlassian.net/browse/ES-10863",10863)</f>
        <v>10863</v>
      </c>
      <c r="B79" s="78" t="s">
        <v>38</v>
      </c>
      <c r="C79" s="78" t="s">
        <v>108</v>
      </c>
      <c r="D79" s="78" t="s">
        <v>394</v>
      </c>
      <c r="E79" s="89" t="s">
        <v>1</v>
      </c>
      <c r="F79" s="79"/>
      <c r="G79" s="80"/>
      <c r="H79" s="81"/>
      <c r="I79" s="78"/>
    </row>
    <row r="80" spans="1:9" s="2" customFormat="1" ht="27" customHeight="1" thickBot="1" x14ac:dyDescent="0.25">
      <c r="A80" s="73">
        <f>HYPERLINK("https://bluetooth.atlassian.net/browse/ES-10864",10864)</f>
        <v>10864</v>
      </c>
      <c r="B80" s="76" t="s">
        <v>73</v>
      </c>
      <c r="C80" s="76" t="s">
        <v>109</v>
      </c>
      <c r="D80" s="76" t="s">
        <v>394</v>
      </c>
      <c r="E80" s="90" t="s">
        <v>1</v>
      </c>
      <c r="F80" s="75"/>
      <c r="G80" s="73"/>
      <c r="H80" s="75"/>
      <c r="I80" s="75"/>
    </row>
    <row r="81" spans="1:9" ht="26.25" thickBot="1" x14ac:dyDescent="0.25">
      <c r="A81" s="77">
        <v>10974</v>
      </c>
      <c r="B81" s="82" t="s">
        <v>398</v>
      </c>
      <c r="C81" s="82" t="s">
        <v>224</v>
      </c>
      <c r="D81" s="82" t="s">
        <v>394</v>
      </c>
      <c r="E81" s="91" t="s">
        <v>1</v>
      </c>
      <c r="F81" s="79"/>
      <c r="G81" s="80"/>
      <c r="H81" s="81"/>
      <c r="I81" s="78"/>
    </row>
    <row r="82" spans="1:9" s="2" customFormat="1" ht="27" customHeight="1" thickBot="1" x14ac:dyDescent="0.25">
      <c r="A82" s="36">
        <f>HYPERLINK("https://bluetooth.atlassian.net/browse/ES-11306",11306)</f>
        <v>11306</v>
      </c>
      <c r="B82" s="38" t="s">
        <v>110</v>
      </c>
      <c r="C82" s="38" t="s">
        <v>111</v>
      </c>
      <c r="D82" s="38" t="s">
        <v>394</v>
      </c>
      <c r="E82" s="90" t="s">
        <v>1</v>
      </c>
      <c r="F82" s="40"/>
      <c r="G82" s="37"/>
      <c r="H82" s="42"/>
      <c r="I82" s="38"/>
    </row>
    <row r="83" spans="1:9" ht="26.25" thickBot="1" x14ac:dyDescent="0.25">
      <c r="A83" s="32">
        <v>11128</v>
      </c>
      <c r="B83" s="67" t="s">
        <v>398</v>
      </c>
      <c r="C83" s="67" t="s">
        <v>225</v>
      </c>
      <c r="D83" s="67" t="s">
        <v>169</v>
      </c>
      <c r="E83" s="91" t="s">
        <v>1</v>
      </c>
      <c r="F83" s="27"/>
      <c r="G83" s="32"/>
      <c r="H83" s="27"/>
      <c r="I83" s="27"/>
    </row>
    <row r="84" spans="1:9" ht="26.25" thickBot="1" x14ac:dyDescent="0.25">
      <c r="A84" s="36">
        <v>11173</v>
      </c>
      <c r="B84" s="68" t="s">
        <v>398</v>
      </c>
      <c r="C84" s="68" t="s">
        <v>226</v>
      </c>
      <c r="D84" s="68" t="s">
        <v>227</v>
      </c>
      <c r="E84" s="92" t="s">
        <v>1</v>
      </c>
      <c r="F84" s="40"/>
      <c r="G84" s="37"/>
      <c r="H84" s="42"/>
      <c r="I84" s="38"/>
    </row>
    <row r="85" spans="1:9" ht="26.25" thickBot="1" x14ac:dyDescent="0.25">
      <c r="A85" s="32">
        <v>11176</v>
      </c>
      <c r="B85" s="67" t="s">
        <v>398</v>
      </c>
      <c r="C85" s="67" t="s">
        <v>228</v>
      </c>
      <c r="D85" s="67" t="s">
        <v>229</v>
      </c>
      <c r="E85" s="91" t="s">
        <v>1</v>
      </c>
      <c r="F85" s="27"/>
      <c r="G85" s="32"/>
      <c r="H85" s="27"/>
      <c r="I85" s="27"/>
    </row>
    <row r="86" spans="1:9" ht="26.25" thickBot="1" x14ac:dyDescent="0.25">
      <c r="A86" s="36">
        <v>11206</v>
      </c>
      <c r="B86" s="68" t="s">
        <v>398</v>
      </c>
      <c r="C86" s="68" t="s">
        <v>230</v>
      </c>
      <c r="D86" s="68" t="s">
        <v>394</v>
      </c>
      <c r="E86" s="92" t="s">
        <v>1</v>
      </c>
      <c r="F86" s="40"/>
      <c r="G86" s="37"/>
      <c r="H86" s="42"/>
      <c r="I86" s="38"/>
    </row>
    <row r="87" spans="1:9" ht="26.25" thickBot="1" x14ac:dyDescent="0.25">
      <c r="A87" s="32">
        <v>11207</v>
      </c>
      <c r="B87" s="67" t="s">
        <v>398</v>
      </c>
      <c r="C87" s="67" t="s">
        <v>231</v>
      </c>
      <c r="D87" s="67" t="s">
        <v>394</v>
      </c>
      <c r="E87" s="91" t="s">
        <v>1</v>
      </c>
      <c r="F87" s="27"/>
      <c r="G87" s="32"/>
      <c r="H87" s="27"/>
      <c r="I87" s="27"/>
    </row>
    <row r="88" spans="1:9" ht="26.25" thickBot="1" x14ac:dyDescent="0.25">
      <c r="A88" s="36">
        <v>11213</v>
      </c>
      <c r="B88" s="68" t="s">
        <v>398</v>
      </c>
      <c r="C88" s="68" t="s">
        <v>232</v>
      </c>
      <c r="D88" s="68" t="s">
        <v>227</v>
      </c>
      <c r="E88" s="92" t="s">
        <v>1</v>
      </c>
      <c r="F88" s="40"/>
      <c r="G88" s="37"/>
      <c r="H88" s="42"/>
      <c r="I88" s="38"/>
    </row>
    <row r="89" spans="1:9" ht="26.25" thickBot="1" x14ac:dyDescent="0.25">
      <c r="A89" s="32">
        <v>11249</v>
      </c>
      <c r="B89" s="67" t="s">
        <v>398</v>
      </c>
      <c r="C89" s="67" t="s">
        <v>233</v>
      </c>
      <c r="D89" s="67" t="s">
        <v>394</v>
      </c>
      <c r="E89" s="91" t="s">
        <v>1</v>
      </c>
      <c r="F89" s="27"/>
      <c r="G89" s="32"/>
      <c r="H89" s="27"/>
      <c r="I89" s="27"/>
    </row>
    <row r="90" spans="1:9" ht="15.75" customHeight="1" thickBot="1" x14ac:dyDescent="0.25">
      <c r="A90" s="36">
        <v>11256</v>
      </c>
      <c r="B90" s="68" t="s">
        <v>398</v>
      </c>
      <c r="C90" s="68" t="s">
        <v>234</v>
      </c>
      <c r="D90" s="68" t="s">
        <v>169</v>
      </c>
      <c r="E90" s="92" t="s">
        <v>1</v>
      </c>
      <c r="F90" s="40"/>
      <c r="G90" s="37"/>
      <c r="H90" s="42"/>
      <c r="I90" s="38"/>
    </row>
    <row r="91" spans="1:9" ht="13.5" thickBot="1" x14ac:dyDescent="0.25">
      <c r="A91" s="32">
        <v>11271</v>
      </c>
      <c r="B91" s="67" t="s">
        <v>398</v>
      </c>
      <c r="C91" s="67" t="s">
        <v>235</v>
      </c>
      <c r="D91" s="67" t="s">
        <v>169</v>
      </c>
      <c r="E91" s="91" t="s">
        <v>1</v>
      </c>
      <c r="F91" s="27"/>
      <c r="G91" s="32"/>
      <c r="H91" s="27"/>
      <c r="I91" s="27"/>
    </row>
    <row r="92" spans="1:9" ht="15.75" customHeight="1" thickBot="1" x14ac:dyDescent="0.25">
      <c r="A92" s="36">
        <v>11272</v>
      </c>
      <c r="B92" s="68" t="s">
        <v>398</v>
      </c>
      <c r="C92" s="68" t="s">
        <v>236</v>
      </c>
      <c r="D92" s="68" t="s">
        <v>169</v>
      </c>
      <c r="E92" s="92" t="s">
        <v>1</v>
      </c>
      <c r="F92" s="40"/>
      <c r="G92" s="37"/>
      <c r="H92" s="42"/>
      <c r="I92" s="38"/>
    </row>
    <row r="93" spans="1:9" ht="13.5" thickBot="1" x14ac:dyDescent="0.25">
      <c r="A93" s="32">
        <v>11273</v>
      </c>
      <c r="B93" s="67" t="s">
        <v>398</v>
      </c>
      <c r="C93" s="67" t="s">
        <v>237</v>
      </c>
      <c r="D93" s="67" t="s">
        <v>169</v>
      </c>
      <c r="E93" s="91" t="s">
        <v>1</v>
      </c>
      <c r="F93" s="27"/>
      <c r="G93" s="32"/>
      <c r="H93" s="27"/>
      <c r="I93" s="27"/>
    </row>
    <row r="94" spans="1:9" ht="15.75" customHeight="1" thickBot="1" x14ac:dyDescent="0.25">
      <c r="A94" s="36">
        <v>11275</v>
      </c>
      <c r="B94" s="68" t="s">
        <v>398</v>
      </c>
      <c r="C94" s="68" t="s">
        <v>238</v>
      </c>
      <c r="D94" s="68" t="s">
        <v>169</v>
      </c>
      <c r="E94" s="92" t="s">
        <v>1</v>
      </c>
      <c r="F94" s="40"/>
      <c r="G94" s="37"/>
      <c r="H94" s="42"/>
      <c r="I94" s="38"/>
    </row>
    <row r="95" spans="1:9" ht="13.5" thickBot="1" x14ac:dyDescent="0.25">
      <c r="A95" s="32">
        <v>11276</v>
      </c>
      <c r="B95" s="67" t="s">
        <v>398</v>
      </c>
      <c r="C95" s="67" t="s">
        <v>239</v>
      </c>
      <c r="D95" s="67" t="s">
        <v>169</v>
      </c>
      <c r="E95" s="91" t="s">
        <v>1</v>
      </c>
      <c r="F95" s="27"/>
      <c r="G95" s="32"/>
      <c r="H95" s="27"/>
      <c r="I95" s="27"/>
    </row>
    <row r="96" spans="1:9" ht="26.25" thickBot="1" x14ac:dyDescent="0.25">
      <c r="A96" s="36">
        <v>11301</v>
      </c>
      <c r="B96" s="68" t="s">
        <v>398</v>
      </c>
      <c r="C96" s="68" t="s">
        <v>240</v>
      </c>
      <c r="D96" s="68" t="s">
        <v>229</v>
      </c>
      <c r="E96" s="92" t="s">
        <v>1</v>
      </c>
      <c r="F96" s="40"/>
      <c r="G96" s="37"/>
      <c r="H96" s="42"/>
      <c r="I96" s="38"/>
    </row>
    <row r="97" spans="1:9" ht="26.25" thickBot="1" x14ac:dyDescent="0.25">
      <c r="A97" s="32">
        <v>11302</v>
      </c>
      <c r="B97" s="67" t="s">
        <v>398</v>
      </c>
      <c r="C97" s="67" t="s">
        <v>241</v>
      </c>
      <c r="D97" s="67" t="s">
        <v>227</v>
      </c>
      <c r="E97" s="91" t="s">
        <v>1</v>
      </c>
      <c r="F97" s="27"/>
      <c r="G97" s="32"/>
      <c r="H97" s="27"/>
      <c r="I97" s="27"/>
    </row>
    <row r="98" spans="1:9" ht="26.25" thickBot="1" x14ac:dyDescent="0.25">
      <c r="A98" s="36">
        <v>11309</v>
      </c>
      <c r="B98" s="68" t="s">
        <v>398</v>
      </c>
      <c r="C98" s="68" t="s">
        <v>242</v>
      </c>
      <c r="D98" s="68" t="s">
        <v>394</v>
      </c>
      <c r="E98" s="92" t="s">
        <v>1</v>
      </c>
      <c r="F98" s="40"/>
      <c r="G98" s="37"/>
      <c r="H98" s="42"/>
      <c r="I98" s="38"/>
    </row>
    <row r="99" spans="1:9" ht="26.25" thickBot="1" x14ac:dyDescent="0.25">
      <c r="A99" s="32">
        <v>11310</v>
      </c>
      <c r="B99" s="67" t="s">
        <v>398</v>
      </c>
      <c r="C99" s="67" t="s">
        <v>243</v>
      </c>
      <c r="D99" s="67" t="s">
        <v>394</v>
      </c>
      <c r="E99" s="91" t="s">
        <v>1</v>
      </c>
      <c r="F99" s="27"/>
      <c r="G99" s="32"/>
      <c r="H99" s="27"/>
      <c r="I99" s="27"/>
    </row>
    <row r="100" spans="1:9" ht="15.75" customHeight="1" thickBot="1" x14ac:dyDescent="0.25">
      <c r="A100" s="36">
        <v>11322</v>
      </c>
      <c r="B100" s="68" t="s">
        <v>398</v>
      </c>
      <c r="C100" s="68" t="s">
        <v>244</v>
      </c>
      <c r="D100" s="68" t="s">
        <v>169</v>
      </c>
      <c r="E100" s="92" t="s">
        <v>1</v>
      </c>
      <c r="F100" s="40"/>
      <c r="G100" s="37"/>
      <c r="H100" s="42"/>
      <c r="I100" s="38"/>
    </row>
    <row r="101" spans="1:9" ht="39" thickBot="1" x14ac:dyDescent="0.25">
      <c r="A101" s="32">
        <v>11329</v>
      </c>
      <c r="B101" s="67" t="s">
        <v>398</v>
      </c>
      <c r="C101" s="67" t="s">
        <v>245</v>
      </c>
      <c r="D101" s="67" t="s">
        <v>394</v>
      </c>
      <c r="E101" s="91" t="s">
        <v>1</v>
      </c>
      <c r="F101" s="27"/>
      <c r="G101" s="32"/>
      <c r="H101" s="27"/>
      <c r="I101" s="27"/>
    </row>
    <row r="102" spans="1:9" ht="26.25" thickBot="1" x14ac:dyDescent="0.25">
      <c r="A102" s="36">
        <v>11341</v>
      </c>
      <c r="B102" s="68" t="s">
        <v>398</v>
      </c>
      <c r="C102" s="68" t="s">
        <v>246</v>
      </c>
      <c r="D102" s="68" t="s">
        <v>394</v>
      </c>
      <c r="E102" s="92" t="s">
        <v>1</v>
      </c>
      <c r="F102" s="40"/>
      <c r="G102" s="37"/>
      <c r="H102" s="42"/>
      <c r="I102" s="38"/>
    </row>
    <row r="103" spans="1:9" ht="13.5" thickBot="1" x14ac:dyDescent="0.25">
      <c r="A103" s="32">
        <v>11358</v>
      </c>
      <c r="B103" s="67" t="s">
        <v>398</v>
      </c>
      <c r="C103" s="67" t="s">
        <v>247</v>
      </c>
      <c r="D103" s="67" t="s">
        <v>169</v>
      </c>
      <c r="E103" s="91" t="s">
        <v>1</v>
      </c>
      <c r="F103" s="27"/>
      <c r="G103" s="32"/>
      <c r="H103" s="27"/>
      <c r="I103" s="27"/>
    </row>
    <row r="104" spans="1:9" ht="15.75" customHeight="1" thickBot="1" x14ac:dyDescent="0.25">
      <c r="A104" s="36">
        <v>11359</v>
      </c>
      <c r="B104" s="68" t="s">
        <v>398</v>
      </c>
      <c r="C104" s="68" t="s">
        <v>248</v>
      </c>
      <c r="D104" s="68" t="s">
        <v>169</v>
      </c>
      <c r="E104" s="92" t="s">
        <v>1</v>
      </c>
      <c r="F104" s="40"/>
      <c r="G104" s="37"/>
      <c r="H104" s="42"/>
      <c r="I104" s="38"/>
    </row>
    <row r="105" spans="1:9" ht="15.75" customHeight="1" thickBot="1" x14ac:dyDescent="0.25">
      <c r="A105" s="32">
        <v>11384</v>
      </c>
      <c r="B105" s="67" t="s">
        <v>398</v>
      </c>
      <c r="C105" s="67" t="s">
        <v>249</v>
      </c>
      <c r="D105" s="67" t="s">
        <v>169</v>
      </c>
      <c r="E105" s="91" t="s">
        <v>1</v>
      </c>
      <c r="F105" s="27"/>
      <c r="G105" s="32"/>
      <c r="H105" s="27"/>
      <c r="I105" s="27"/>
    </row>
    <row r="106" spans="1:9" ht="26.25" thickBot="1" x14ac:dyDescent="0.25">
      <c r="A106" s="36">
        <v>11392</v>
      </c>
      <c r="B106" s="68" t="s">
        <v>398</v>
      </c>
      <c r="C106" s="68" t="s">
        <v>250</v>
      </c>
      <c r="D106" s="68" t="s">
        <v>394</v>
      </c>
      <c r="E106" s="92" t="s">
        <v>1</v>
      </c>
      <c r="F106" s="40"/>
      <c r="G106" s="37"/>
      <c r="H106" s="42"/>
      <c r="I106" s="38"/>
    </row>
    <row r="107" spans="1:9" ht="26.25" thickBot="1" x14ac:dyDescent="0.25">
      <c r="A107" s="32">
        <v>11394</v>
      </c>
      <c r="B107" s="67" t="s">
        <v>398</v>
      </c>
      <c r="C107" s="67" t="s">
        <v>251</v>
      </c>
      <c r="D107" s="67" t="s">
        <v>229</v>
      </c>
      <c r="E107" s="91" t="s">
        <v>1</v>
      </c>
      <c r="F107" s="27"/>
      <c r="G107" s="32"/>
      <c r="H107" s="27"/>
      <c r="I107" s="27"/>
    </row>
    <row r="108" spans="1:9" ht="15.75" customHeight="1" thickBot="1" x14ac:dyDescent="0.25">
      <c r="A108" s="36">
        <v>11414</v>
      </c>
      <c r="B108" s="68" t="s">
        <v>398</v>
      </c>
      <c r="C108" s="68" t="s">
        <v>252</v>
      </c>
      <c r="D108" s="68" t="s">
        <v>169</v>
      </c>
      <c r="E108" s="92" t="s">
        <v>1</v>
      </c>
      <c r="F108" s="40"/>
      <c r="G108" s="37"/>
      <c r="H108" s="42"/>
      <c r="I108" s="38"/>
    </row>
    <row r="109" spans="1:9" ht="15.75" customHeight="1" thickBot="1" x14ac:dyDescent="0.25">
      <c r="A109" s="32">
        <v>11415</v>
      </c>
      <c r="B109" s="67" t="s">
        <v>398</v>
      </c>
      <c r="C109" s="67" t="s">
        <v>253</v>
      </c>
      <c r="D109" s="67" t="s">
        <v>169</v>
      </c>
      <c r="E109" s="91" t="s">
        <v>1</v>
      </c>
      <c r="F109" s="27"/>
      <c r="G109" s="32"/>
      <c r="H109" s="27"/>
      <c r="I109" s="27"/>
    </row>
    <row r="110" spans="1:9" ht="15.75" customHeight="1" thickBot="1" x14ac:dyDescent="0.25">
      <c r="A110" s="36">
        <v>11416</v>
      </c>
      <c r="B110" s="68" t="s">
        <v>398</v>
      </c>
      <c r="C110" s="68" t="s">
        <v>254</v>
      </c>
      <c r="D110" s="68" t="s">
        <v>169</v>
      </c>
      <c r="E110" s="92" t="s">
        <v>1</v>
      </c>
      <c r="F110" s="40"/>
      <c r="G110" s="37"/>
      <c r="H110" s="42"/>
      <c r="I110" s="38"/>
    </row>
    <row r="111" spans="1:9" ht="26.25" thickBot="1" x14ac:dyDescent="0.25">
      <c r="A111" s="32">
        <v>11627</v>
      </c>
      <c r="B111" s="67" t="s">
        <v>398</v>
      </c>
      <c r="C111" s="67" t="s">
        <v>255</v>
      </c>
      <c r="D111" s="67" t="s">
        <v>229</v>
      </c>
      <c r="E111" s="91" t="s">
        <v>1</v>
      </c>
      <c r="F111" s="27"/>
      <c r="G111" s="32"/>
      <c r="H111" s="27"/>
      <c r="I111" s="27"/>
    </row>
    <row r="112" spans="1:9" ht="26.25" thickBot="1" x14ac:dyDescent="0.25">
      <c r="A112" s="36">
        <v>11700</v>
      </c>
      <c r="B112" s="68" t="s">
        <v>398</v>
      </c>
      <c r="C112" s="68" t="s">
        <v>256</v>
      </c>
      <c r="D112" s="68" t="s">
        <v>394</v>
      </c>
      <c r="E112" s="92" t="s">
        <v>1</v>
      </c>
      <c r="F112" s="40"/>
      <c r="G112" s="37"/>
      <c r="H112" s="42"/>
      <c r="I112" s="38"/>
    </row>
    <row r="113" spans="1:9" ht="26.25" thickBot="1" x14ac:dyDescent="0.25">
      <c r="A113" s="32">
        <v>11712</v>
      </c>
      <c r="B113" s="67" t="s">
        <v>398</v>
      </c>
      <c r="C113" s="67" t="s">
        <v>257</v>
      </c>
      <c r="D113" s="67" t="s">
        <v>258</v>
      </c>
      <c r="E113" s="91" t="s">
        <v>1</v>
      </c>
      <c r="F113" s="27"/>
      <c r="G113" s="32"/>
      <c r="H113" s="27"/>
      <c r="I113" s="27"/>
    </row>
    <row r="114" spans="1:9" ht="26.25" thickBot="1" x14ac:dyDescent="0.25">
      <c r="A114" s="36">
        <v>11737</v>
      </c>
      <c r="B114" s="68" t="s">
        <v>398</v>
      </c>
      <c r="C114" s="68" t="s">
        <v>259</v>
      </c>
      <c r="D114" s="68" t="s">
        <v>394</v>
      </c>
      <c r="E114" s="92" t="s">
        <v>1</v>
      </c>
      <c r="F114" s="40"/>
      <c r="G114" s="37"/>
      <c r="H114" s="42"/>
      <c r="I114" s="38"/>
    </row>
    <row r="115" spans="1:9" ht="15.75" customHeight="1" thickBot="1" x14ac:dyDescent="0.25">
      <c r="A115" s="32">
        <v>11799</v>
      </c>
      <c r="B115" s="67" t="s">
        <v>398</v>
      </c>
      <c r="C115" s="67" t="s">
        <v>260</v>
      </c>
      <c r="D115" s="67" t="s">
        <v>169</v>
      </c>
      <c r="E115" s="91" t="s">
        <v>1</v>
      </c>
      <c r="F115" s="27"/>
      <c r="G115" s="32"/>
      <c r="H115" s="27"/>
      <c r="I115" s="27"/>
    </row>
    <row r="116" spans="1:9" ht="15.75" customHeight="1" thickBot="1" x14ac:dyDescent="0.25">
      <c r="A116" s="36">
        <v>11802</v>
      </c>
      <c r="B116" s="68" t="s">
        <v>398</v>
      </c>
      <c r="C116" s="68" t="s">
        <v>261</v>
      </c>
      <c r="D116" s="68" t="s">
        <v>169</v>
      </c>
      <c r="E116" s="92" t="s">
        <v>1</v>
      </c>
      <c r="F116" s="40"/>
      <c r="G116" s="37"/>
      <c r="H116" s="42"/>
      <c r="I116" s="38"/>
    </row>
    <row r="117" spans="1:9" ht="15.75" customHeight="1" thickBot="1" x14ac:dyDescent="0.25">
      <c r="A117" s="32">
        <v>11836</v>
      </c>
      <c r="B117" s="67" t="s">
        <v>398</v>
      </c>
      <c r="C117" s="67" t="s">
        <v>262</v>
      </c>
      <c r="D117" s="67" t="s">
        <v>169</v>
      </c>
      <c r="E117" s="91" t="s">
        <v>1</v>
      </c>
      <c r="F117" s="27"/>
      <c r="G117" s="32"/>
      <c r="H117" s="27"/>
      <c r="I117" s="27"/>
    </row>
    <row r="118" spans="1:9" ht="26.25" thickBot="1" x14ac:dyDescent="0.25">
      <c r="A118" s="36">
        <v>11850</v>
      </c>
      <c r="B118" s="68" t="s">
        <v>398</v>
      </c>
      <c r="C118" s="68" t="s">
        <v>263</v>
      </c>
      <c r="D118" s="68" t="s">
        <v>394</v>
      </c>
      <c r="E118" s="92" t="s">
        <v>1</v>
      </c>
      <c r="F118" s="40"/>
      <c r="G118" s="37"/>
      <c r="H118" s="42"/>
      <c r="I118" s="38"/>
    </row>
    <row r="119" spans="1:9" ht="26.25" thickBot="1" x14ac:dyDescent="0.25">
      <c r="A119" s="32">
        <v>11901</v>
      </c>
      <c r="B119" s="67" t="s">
        <v>398</v>
      </c>
      <c r="C119" s="67" t="s">
        <v>264</v>
      </c>
      <c r="D119" s="67" t="s">
        <v>394</v>
      </c>
      <c r="E119" s="91" t="s">
        <v>1</v>
      </c>
      <c r="F119" s="27"/>
      <c r="G119" s="32"/>
      <c r="H119" s="27"/>
      <c r="I119" s="27"/>
    </row>
    <row r="120" spans="1:9" ht="26.25" thickBot="1" x14ac:dyDescent="0.25">
      <c r="A120" s="36">
        <v>11922</v>
      </c>
      <c r="B120" s="68" t="s">
        <v>398</v>
      </c>
      <c r="C120" s="68" t="s">
        <v>265</v>
      </c>
      <c r="D120" s="83" t="s">
        <v>258</v>
      </c>
      <c r="E120" s="92" t="s">
        <v>1</v>
      </c>
      <c r="F120" s="40"/>
      <c r="G120" s="37"/>
      <c r="H120" s="42"/>
      <c r="I120" s="38"/>
    </row>
    <row r="121" spans="1:9" ht="15.75" customHeight="1" thickBot="1" x14ac:dyDescent="0.25">
      <c r="A121" s="32">
        <v>11936</v>
      </c>
      <c r="B121" s="67" t="s">
        <v>398</v>
      </c>
      <c r="C121" s="67" t="s">
        <v>266</v>
      </c>
      <c r="D121" s="67" t="s">
        <v>169</v>
      </c>
      <c r="E121" s="91" t="s">
        <v>1</v>
      </c>
      <c r="F121" s="27"/>
      <c r="G121" s="32"/>
      <c r="H121" s="27"/>
      <c r="I121" s="27"/>
    </row>
    <row r="122" spans="1:9" ht="15.75" customHeight="1" thickBot="1" x14ac:dyDescent="0.25">
      <c r="A122" s="36">
        <v>11940</v>
      </c>
      <c r="B122" s="68" t="s">
        <v>398</v>
      </c>
      <c r="C122" s="68" t="s">
        <v>267</v>
      </c>
      <c r="D122" s="68" t="s">
        <v>169</v>
      </c>
      <c r="E122" s="92" t="s">
        <v>1</v>
      </c>
      <c r="F122" s="40"/>
      <c r="G122" s="37"/>
      <c r="H122" s="42"/>
      <c r="I122" s="38"/>
    </row>
    <row r="123" spans="1:9" ht="15.75" customHeight="1" thickBot="1" x14ac:dyDescent="0.25">
      <c r="A123" s="32">
        <v>11976</v>
      </c>
      <c r="B123" s="67" t="s">
        <v>398</v>
      </c>
      <c r="C123" s="67" t="s">
        <v>268</v>
      </c>
      <c r="D123" s="67" t="s">
        <v>169</v>
      </c>
      <c r="E123" s="91" t="s">
        <v>1</v>
      </c>
      <c r="F123" s="27"/>
      <c r="G123" s="32"/>
      <c r="H123" s="27"/>
      <c r="I123" s="27"/>
    </row>
    <row r="124" spans="1:9" ht="15.75" customHeight="1" thickBot="1" x14ac:dyDescent="0.25">
      <c r="A124" s="36">
        <v>11977</v>
      </c>
      <c r="B124" s="68" t="s">
        <v>398</v>
      </c>
      <c r="C124" s="68" t="s">
        <v>269</v>
      </c>
      <c r="D124" s="68" t="s">
        <v>169</v>
      </c>
      <c r="E124" s="92" t="s">
        <v>1</v>
      </c>
      <c r="F124" s="40"/>
      <c r="G124" s="37"/>
      <c r="H124" s="42"/>
      <c r="I124" s="38"/>
    </row>
    <row r="125" spans="1:9" ht="15.75" customHeight="1" thickBot="1" x14ac:dyDescent="0.25">
      <c r="A125" s="32">
        <v>11978</v>
      </c>
      <c r="B125" s="67" t="s">
        <v>398</v>
      </c>
      <c r="C125" s="67" t="s">
        <v>270</v>
      </c>
      <c r="D125" s="67" t="s">
        <v>169</v>
      </c>
      <c r="E125" s="91" t="s">
        <v>1</v>
      </c>
      <c r="F125" s="27"/>
      <c r="G125" s="32"/>
      <c r="H125" s="27"/>
      <c r="I125" s="27"/>
    </row>
    <row r="126" spans="1:9" ht="13.5" customHeight="1" thickBot="1" x14ac:dyDescent="0.25">
      <c r="A126" s="36">
        <v>11991</v>
      </c>
      <c r="B126" s="68" t="s">
        <v>398</v>
      </c>
      <c r="C126" s="68" t="s">
        <v>271</v>
      </c>
      <c r="D126" s="68" t="s">
        <v>169</v>
      </c>
      <c r="E126" s="92" t="s">
        <v>1</v>
      </c>
      <c r="F126" s="40"/>
      <c r="G126" s="37"/>
      <c r="H126" s="42"/>
      <c r="I126" s="38"/>
    </row>
    <row r="127" spans="1:9" ht="26.25" thickBot="1" x14ac:dyDescent="0.25">
      <c r="A127" s="32">
        <v>12006</v>
      </c>
      <c r="B127" s="67" t="s">
        <v>398</v>
      </c>
      <c r="C127" s="67" t="s">
        <v>272</v>
      </c>
      <c r="D127" s="67" t="s">
        <v>394</v>
      </c>
      <c r="E127" s="91" t="s">
        <v>1</v>
      </c>
      <c r="F127" s="27"/>
      <c r="G127" s="32"/>
      <c r="H127" s="27"/>
      <c r="I127" s="27"/>
    </row>
    <row r="128" spans="1:9" ht="15.75" customHeight="1" thickBot="1" x14ac:dyDescent="0.25">
      <c r="A128" s="36">
        <v>12013</v>
      </c>
      <c r="B128" s="68" t="s">
        <v>398</v>
      </c>
      <c r="C128" s="68" t="s">
        <v>273</v>
      </c>
      <c r="D128" s="68" t="s">
        <v>169</v>
      </c>
      <c r="E128" s="92" t="s">
        <v>1</v>
      </c>
      <c r="F128" s="40"/>
      <c r="G128" s="37"/>
      <c r="H128" s="42"/>
      <c r="I128" s="38"/>
    </row>
    <row r="129" spans="1:9" ht="15.75" customHeight="1" thickBot="1" x14ac:dyDescent="0.25">
      <c r="A129" s="32">
        <v>12046</v>
      </c>
      <c r="B129" s="67" t="s">
        <v>398</v>
      </c>
      <c r="C129" s="67" t="s">
        <v>274</v>
      </c>
      <c r="D129" s="67" t="s">
        <v>394</v>
      </c>
      <c r="E129" s="91" t="s">
        <v>1</v>
      </c>
      <c r="F129" s="27"/>
      <c r="G129" s="32"/>
      <c r="H129" s="27"/>
      <c r="I129" s="27"/>
    </row>
    <row r="130" spans="1:9" ht="15.75" customHeight="1" thickBot="1" x14ac:dyDescent="0.25">
      <c r="A130" s="36">
        <v>12079</v>
      </c>
      <c r="B130" s="68" t="s">
        <v>398</v>
      </c>
      <c r="C130" s="68" t="s">
        <v>275</v>
      </c>
      <c r="D130" s="68" t="s">
        <v>169</v>
      </c>
      <c r="E130" s="92" t="s">
        <v>1</v>
      </c>
      <c r="F130" s="40"/>
      <c r="G130" s="37"/>
      <c r="H130" s="42"/>
      <c r="I130" s="38"/>
    </row>
    <row r="131" spans="1:9" ht="15.75" customHeight="1" thickBot="1" x14ac:dyDescent="0.25">
      <c r="A131" s="32">
        <v>12092</v>
      </c>
      <c r="B131" s="67" t="s">
        <v>398</v>
      </c>
      <c r="C131" s="67" t="s">
        <v>276</v>
      </c>
      <c r="D131" s="67" t="s">
        <v>169</v>
      </c>
      <c r="E131" s="91" t="s">
        <v>1</v>
      </c>
      <c r="F131" s="27"/>
      <c r="G131" s="32"/>
      <c r="H131" s="27"/>
      <c r="I131" s="27"/>
    </row>
    <row r="132" spans="1:9" ht="15.75" customHeight="1" thickBot="1" x14ac:dyDescent="0.25">
      <c r="A132" s="36">
        <v>12111</v>
      </c>
      <c r="B132" s="68" t="s">
        <v>398</v>
      </c>
      <c r="C132" s="68" t="s">
        <v>277</v>
      </c>
      <c r="D132" s="68" t="s">
        <v>169</v>
      </c>
      <c r="E132" s="92" t="s">
        <v>1</v>
      </c>
      <c r="F132" s="40"/>
      <c r="G132" s="37"/>
      <c r="H132" s="42"/>
      <c r="I132" s="38"/>
    </row>
    <row r="133" spans="1:9" ht="15.75" customHeight="1" thickBot="1" x14ac:dyDescent="0.25">
      <c r="A133" s="32">
        <v>12154</v>
      </c>
      <c r="B133" s="67" t="s">
        <v>398</v>
      </c>
      <c r="C133" s="67" t="s">
        <v>278</v>
      </c>
      <c r="D133" s="67" t="s">
        <v>169</v>
      </c>
      <c r="E133" s="91" t="s">
        <v>1</v>
      </c>
      <c r="F133" s="27"/>
      <c r="G133" s="32"/>
      <c r="H133" s="27"/>
      <c r="I133" s="27"/>
    </row>
    <row r="134" spans="1:9" ht="26.25" thickBot="1" x14ac:dyDescent="0.25">
      <c r="A134" s="36">
        <v>12226</v>
      </c>
      <c r="B134" s="68" t="s">
        <v>398</v>
      </c>
      <c r="C134" s="68" t="s">
        <v>279</v>
      </c>
      <c r="D134" s="68" t="s">
        <v>394</v>
      </c>
      <c r="E134" s="92" t="s">
        <v>1</v>
      </c>
      <c r="F134" s="40"/>
      <c r="G134" s="37"/>
      <c r="H134" s="42"/>
      <c r="I134" s="38"/>
    </row>
    <row r="135" spans="1:9" ht="15.75" customHeight="1" thickBot="1" x14ac:dyDescent="0.25">
      <c r="A135" s="32">
        <v>12277</v>
      </c>
      <c r="B135" s="67" t="s">
        <v>398</v>
      </c>
      <c r="C135" s="67" t="s">
        <v>280</v>
      </c>
      <c r="D135" s="67" t="s">
        <v>169</v>
      </c>
      <c r="E135" s="91" t="s">
        <v>1</v>
      </c>
      <c r="F135" s="27"/>
      <c r="G135" s="32"/>
      <c r="H135" s="27"/>
      <c r="I135" s="27"/>
    </row>
    <row r="136" spans="1:9" ht="39" thickBot="1" x14ac:dyDescent="0.25">
      <c r="A136" s="36">
        <v>12390</v>
      </c>
      <c r="B136" s="68" t="s">
        <v>398</v>
      </c>
      <c r="C136" s="68" t="s">
        <v>281</v>
      </c>
      <c r="D136" s="68" t="s">
        <v>258</v>
      </c>
      <c r="E136" s="92" t="s">
        <v>1</v>
      </c>
      <c r="F136" s="40"/>
      <c r="G136" s="37"/>
      <c r="H136" s="42"/>
      <c r="I136" s="38"/>
    </row>
    <row r="137" spans="1:9" ht="15.75" customHeight="1" thickBot="1" x14ac:dyDescent="0.25">
      <c r="A137" s="32">
        <v>12403</v>
      </c>
      <c r="B137" s="67" t="s">
        <v>398</v>
      </c>
      <c r="C137" s="67" t="s">
        <v>282</v>
      </c>
      <c r="D137" s="67" t="s">
        <v>169</v>
      </c>
      <c r="E137" s="91" t="s">
        <v>1</v>
      </c>
      <c r="F137" s="27"/>
      <c r="G137" s="32"/>
      <c r="H137" s="27"/>
      <c r="I137" s="27"/>
    </row>
    <row r="138" spans="1:9" ht="26.25" thickBot="1" x14ac:dyDescent="0.25">
      <c r="A138" s="36">
        <v>12426</v>
      </c>
      <c r="B138" s="68" t="s">
        <v>398</v>
      </c>
      <c r="C138" s="68" t="s">
        <v>283</v>
      </c>
      <c r="D138" s="68" t="s">
        <v>394</v>
      </c>
      <c r="E138" s="92" t="s">
        <v>1</v>
      </c>
      <c r="F138" s="40"/>
      <c r="G138" s="37"/>
      <c r="H138" s="42"/>
      <c r="I138" s="38"/>
    </row>
    <row r="139" spans="1:9" ht="26.25" thickBot="1" x14ac:dyDescent="0.25">
      <c r="A139" s="32">
        <v>12439</v>
      </c>
      <c r="B139" s="67" t="s">
        <v>398</v>
      </c>
      <c r="C139" s="67" t="s">
        <v>284</v>
      </c>
      <c r="D139" s="67" t="s">
        <v>394</v>
      </c>
      <c r="E139" s="91" t="s">
        <v>1</v>
      </c>
      <c r="F139" s="27"/>
      <c r="G139" s="32"/>
      <c r="H139" s="27"/>
      <c r="I139" s="27"/>
    </row>
    <row r="140" spans="1:9" ht="15.75" customHeight="1" thickBot="1" x14ac:dyDescent="0.25">
      <c r="A140" s="36">
        <v>12543</v>
      </c>
      <c r="B140" s="68" t="s">
        <v>398</v>
      </c>
      <c r="C140" s="68" t="s">
        <v>285</v>
      </c>
      <c r="D140" s="68" t="s">
        <v>169</v>
      </c>
      <c r="E140" s="92" t="s">
        <v>1</v>
      </c>
      <c r="F140" s="40"/>
      <c r="G140" s="37"/>
      <c r="H140" s="42"/>
      <c r="I140" s="38"/>
    </row>
    <row r="141" spans="1:9" ht="15.75" customHeight="1" thickBot="1" x14ac:dyDescent="0.25">
      <c r="A141" s="32">
        <v>12556</v>
      </c>
      <c r="B141" s="67" t="s">
        <v>398</v>
      </c>
      <c r="C141" s="67" t="s">
        <v>286</v>
      </c>
      <c r="D141" s="67" t="s">
        <v>169</v>
      </c>
      <c r="E141" s="91" t="s">
        <v>1</v>
      </c>
      <c r="F141" s="27"/>
      <c r="G141" s="32"/>
      <c r="H141" s="27"/>
      <c r="I141" s="27"/>
    </row>
    <row r="142" spans="1:9" ht="15.75" customHeight="1" thickBot="1" x14ac:dyDescent="0.25">
      <c r="A142" s="36">
        <v>12579</v>
      </c>
      <c r="B142" s="68" t="s">
        <v>398</v>
      </c>
      <c r="C142" s="68" t="s">
        <v>287</v>
      </c>
      <c r="D142" s="68" t="s">
        <v>169</v>
      </c>
      <c r="E142" s="92" t="s">
        <v>1</v>
      </c>
      <c r="F142" s="40"/>
      <c r="G142" s="37"/>
      <c r="H142" s="42"/>
      <c r="I142" s="38"/>
    </row>
    <row r="143" spans="1:9" ht="15.75" customHeight="1" thickBot="1" x14ac:dyDescent="0.25">
      <c r="A143" s="32">
        <v>12581</v>
      </c>
      <c r="B143" s="67" t="s">
        <v>398</v>
      </c>
      <c r="C143" s="67" t="s">
        <v>288</v>
      </c>
      <c r="D143" s="67" t="s">
        <v>169</v>
      </c>
      <c r="E143" s="91" t="s">
        <v>1</v>
      </c>
      <c r="F143" s="27"/>
      <c r="G143" s="32"/>
      <c r="H143" s="27"/>
      <c r="I143" s="27"/>
    </row>
    <row r="144" spans="1:9" ht="15.75" customHeight="1" thickBot="1" x14ac:dyDescent="0.25">
      <c r="A144" s="36">
        <v>12582</v>
      </c>
      <c r="B144" s="68" t="s">
        <v>398</v>
      </c>
      <c r="C144" s="68" t="s">
        <v>289</v>
      </c>
      <c r="D144" s="68" t="s">
        <v>169</v>
      </c>
      <c r="E144" s="92" t="s">
        <v>1</v>
      </c>
      <c r="F144" s="40"/>
      <c r="G144" s="37"/>
      <c r="H144" s="42"/>
      <c r="I144" s="38"/>
    </row>
    <row r="145" spans="1:9" ht="15.75" customHeight="1" thickBot="1" x14ac:dyDescent="0.25">
      <c r="A145" s="32">
        <v>12586</v>
      </c>
      <c r="B145" s="67" t="s">
        <v>398</v>
      </c>
      <c r="C145" s="67" t="s">
        <v>290</v>
      </c>
      <c r="D145" s="67" t="s">
        <v>169</v>
      </c>
      <c r="E145" s="91" t="s">
        <v>1</v>
      </c>
      <c r="F145" s="27"/>
      <c r="G145" s="32"/>
      <c r="H145" s="27"/>
      <c r="I145" s="27"/>
    </row>
    <row r="146" spans="1:9" ht="15.75" customHeight="1" thickBot="1" x14ac:dyDescent="0.25">
      <c r="A146" s="36">
        <v>12587</v>
      </c>
      <c r="B146" s="68" t="s">
        <v>398</v>
      </c>
      <c r="C146" s="68" t="s">
        <v>291</v>
      </c>
      <c r="D146" s="68" t="s">
        <v>169</v>
      </c>
      <c r="E146" s="92" t="s">
        <v>1</v>
      </c>
      <c r="F146" s="40"/>
      <c r="G146" s="37"/>
      <c r="H146" s="42"/>
      <c r="I146" s="38"/>
    </row>
    <row r="147" spans="1:9" ht="26.25" thickBot="1" x14ac:dyDescent="0.25">
      <c r="A147" s="32">
        <v>12781</v>
      </c>
      <c r="B147" s="67" t="s">
        <v>398</v>
      </c>
      <c r="C147" s="67" t="s">
        <v>292</v>
      </c>
      <c r="D147" s="67" t="s">
        <v>258</v>
      </c>
      <c r="E147" s="91" t="s">
        <v>1</v>
      </c>
      <c r="F147" s="27"/>
      <c r="G147" s="32"/>
      <c r="H147" s="27"/>
      <c r="I147" s="27"/>
    </row>
    <row r="148" spans="1:9" ht="39" thickBot="1" x14ac:dyDescent="0.25">
      <c r="A148" s="36">
        <v>12825</v>
      </c>
      <c r="B148" s="68" t="s">
        <v>398</v>
      </c>
      <c r="C148" s="68" t="s">
        <v>293</v>
      </c>
      <c r="D148" s="68" t="s">
        <v>229</v>
      </c>
      <c r="E148" s="92" t="s">
        <v>1</v>
      </c>
      <c r="F148" s="40"/>
      <c r="G148" s="37"/>
      <c r="H148" s="42"/>
      <c r="I148" s="38"/>
    </row>
    <row r="149" spans="1:9" ht="15.75" customHeight="1" thickBot="1" x14ac:dyDescent="0.25">
      <c r="A149" s="32">
        <v>12834</v>
      </c>
      <c r="B149" s="67" t="s">
        <v>398</v>
      </c>
      <c r="C149" s="67" t="s">
        <v>294</v>
      </c>
      <c r="D149" s="67" t="s">
        <v>169</v>
      </c>
      <c r="E149" s="91" t="s">
        <v>1</v>
      </c>
      <c r="F149" s="27"/>
      <c r="G149" s="32"/>
      <c r="H149" s="27"/>
      <c r="I149" s="27"/>
    </row>
    <row r="150" spans="1:9" ht="15.75" customHeight="1" thickBot="1" x14ac:dyDescent="0.25">
      <c r="A150" s="36">
        <v>12871</v>
      </c>
      <c r="B150" s="68" t="s">
        <v>398</v>
      </c>
      <c r="C150" s="68" t="s">
        <v>295</v>
      </c>
      <c r="D150" s="68" t="s">
        <v>169</v>
      </c>
      <c r="E150" s="92" t="s">
        <v>1</v>
      </c>
      <c r="F150" s="40"/>
      <c r="G150" s="37"/>
      <c r="H150" s="42"/>
      <c r="I150" s="38"/>
    </row>
    <row r="151" spans="1:9" ht="26.25" thickBot="1" x14ac:dyDescent="0.25">
      <c r="A151" s="32">
        <v>12975</v>
      </c>
      <c r="B151" s="67" t="s">
        <v>398</v>
      </c>
      <c r="C151" s="67" t="s">
        <v>296</v>
      </c>
      <c r="D151" s="67" t="s">
        <v>394</v>
      </c>
      <c r="E151" s="91" t="s">
        <v>1</v>
      </c>
      <c r="F151" s="27"/>
      <c r="G151" s="32"/>
      <c r="H151" s="27"/>
      <c r="I151" s="27"/>
    </row>
    <row r="152" spans="1:9" ht="26.25" thickBot="1" x14ac:dyDescent="0.25">
      <c r="A152" s="36">
        <v>13008</v>
      </c>
      <c r="B152" s="68" t="s">
        <v>398</v>
      </c>
      <c r="C152" s="68" t="s">
        <v>297</v>
      </c>
      <c r="D152" s="68" t="s">
        <v>394</v>
      </c>
      <c r="E152" s="92" t="s">
        <v>1</v>
      </c>
      <c r="F152" s="40"/>
      <c r="G152" s="37"/>
      <c r="H152" s="42"/>
      <c r="I152" s="38"/>
    </row>
    <row r="153" spans="1:9" ht="26.25" thickBot="1" x14ac:dyDescent="0.25">
      <c r="A153" s="32">
        <v>13010</v>
      </c>
      <c r="B153" s="67" t="s">
        <v>398</v>
      </c>
      <c r="C153" s="67" t="s">
        <v>298</v>
      </c>
      <c r="D153" s="67" t="s">
        <v>258</v>
      </c>
      <c r="E153" s="91" t="s">
        <v>1</v>
      </c>
      <c r="F153" s="27"/>
      <c r="G153" s="32"/>
      <c r="H153" s="27"/>
      <c r="I153" s="27"/>
    </row>
    <row r="154" spans="1:9" ht="39" thickBot="1" x14ac:dyDescent="0.25">
      <c r="A154" s="36">
        <v>13030</v>
      </c>
      <c r="B154" s="68" t="s">
        <v>398</v>
      </c>
      <c r="C154" s="68" t="s">
        <v>299</v>
      </c>
      <c r="D154" s="68" t="s">
        <v>394</v>
      </c>
      <c r="E154" s="92" t="s">
        <v>1</v>
      </c>
      <c r="F154" s="40"/>
      <c r="G154" s="37"/>
      <c r="H154" s="42"/>
      <c r="I154" s="38"/>
    </row>
    <row r="155" spans="1:9" ht="15.75" customHeight="1" thickBot="1" x14ac:dyDescent="0.25">
      <c r="A155" s="32">
        <v>13084</v>
      </c>
      <c r="B155" s="67" t="s">
        <v>398</v>
      </c>
      <c r="C155" s="67" t="s">
        <v>300</v>
      </c>
      <c r="D155" s="67" t="s">
        <v>169</v>
      </c>
      <c r="E155" s="91" t="s">
        <v>1</v>
      </c>
      <c r="F155" s="27"/>
      <c r="G155" s="32"/>
      <c r="H155" s="27"/>
      <c r="I155" s="27"/>
    </row>
    <row r="156" spans="1:9" ht="26.25" thickBot="1" x14ac:dyDescent="0.25">
      <c r="A156" s="36">
        <v>13101</v>
      </c>
      <c r="B156" s="68" t="s">
        <v>398</v>
      </c>
      <c r="C156" s="68" t="s">
        <v>301</v>
      </c>
      <c r="D156" s="68" t="s">
        <v>394</v>
      </c>
      <c r="E156" s="92" t="s">
        <v>1</v>
      </c>
      <c r="F156" s="40"/>
      <c r="G156" s="37"/>
      <c r="H156" s="42"/>
      <c r="I156" s="38"/>
    </row>
    <row r="157" spans="1:9" ht="26.25" thickBot="1" x14ac:dyDescent="0.25">
      <c r="A157" s="32">
        <v>13124</v>
      </c>
      <c r="B157" s="67" t="s">
        <v>398</v>
      </c>
      <c r="C157" s="67" t="s">
        <v>302</v>
      </c>
      <c r="D157" s="67" t="s">
        <v>394</v>
      </c>
      <c r="E157" s="91" t="s">
        <v>1</v>
      </c>
      <c r="F157" s="27"/>
      <c r="G157" s="32"/>
      <c r="H157" s="27"/>
      <c r="I157" s="27"/>
    </row>
    <row r="158" spans="1:9" ht="26.25" thickBot="1" x14ac:dyDescent="0.25">
      <c r="A158" s="36">
        <v>13171</v>
      </c>
      <c r="B158" s="68" t="s">
        <v>398</v>
      </c>
      <c r="C158" s="68" t="s">
        <v>303</v>
      </c>
      <c r="D158" s="68" t="s">
        <v>394</v>
      </c>
      <c r="E158" s="92" t="s">
        <v>1</v>
      </c>
      <c r="F158" s="40"/>
      <c r="G158" s="37"/>
      <c r="H158" s="42"/>
      <c r="I158" s="38"/>
    </row>
    <row r="159" spans="1:9" ht="15.75" customHeight="1" thickBot="1" x14ac:dyDescent="0.25">
      <c r="A159" s="32">
        <v>13217</v>
      </c>
      <c r="B159" s="67" t="s">
        <v>398</v>
      </c>
      <c r="C159" s="67" t="s">
        <v>304</v>
      </c>
      <c r="D159" s="67" t="s">
        <v>169</v>
      </c>
      <c r="E159" s="91" t="s">
        <v>1</v>
      </c>
      <c r="F159" s="27"/>
      <c r="G159" s="32"/>
      <c r="H159" s="27"/>
      <c r="I159" s="27"/>
    </row>
    <row r="160" spans="1:9" ht="15.75" customHeight="1" thickBot="1" x14ac:dyDescent="0.25">
      <c r="A160" s="36">
        <v>13331</v>
      </c>
      <c r="B160" s="68" t="s">
        <v>398</v>
      </c>
      <c r="C160" s="68" t="s">
        <v>305</v>
      </c>
      <c r="D160" s="68" t="s">
        <v>169</v>
      </c>
      <c r="E160" s="92" t="s">
        <v>1</v>
      </c>
      <c r="F160" s="40"/>
      <c r="G160" s="37"/>
      <c r="H160" s="42"/>
      <c r="I160" s="38"/>
    </row>
    <row r="161" spans="1:9" ht="26.25" thickBot="1" x14ac:dyDescent="0.25">
      <c r="A161" s="32">
        <v>13430</v>
      </c>
      <c r="B161" s="67" t="s">
        <v>398</v>
      </c>
      <c r="C161" s="67" t="s">
        <v>306</v>
      </c>
      <c r="D161" s="67" t="s">
        <v>394</v>
      </c>
      <c r="E161" s="91" t="s">
        <v>1</v>
      </c>
      <c r="F161" s="27"/>
      <c r="G161" s="32"/>
      <c r="H161" s="27"/>
      <c r="I161" s="27"/>
    </row>
    <row r="162" spans="1:9" ht="26.25" thickBot="1" x14ac:dyDescent="0.25">
      <c r="A162" s="36">
        <v>13433</v>
      </c>
      <c r="B162" s="68" t="s">
        <v>398</v>
      </c>
      <c r="C162" s="68" t="s">
        <v>307</v>
      </c>
      <c r="D162" s="83" t="s">
        <v>258</v>
      </c>
      <c r="E162" s="92" t="s">
        <v>1</v>
      </c>
      <c r="F162" s="40"/>
      <c r="G162" s="37"/>
      <c r="H162" s="42"/>
      <c r="I162" s="38"/>
    </row>
    <row r="163" spans="1:9" ht="39" thickBot="1" x14ac:dyDescent="0.25">
      <c r="A163" s="32">
        <v>13443</v>
      </c>
      <c r="B163" s="67" t="s">
        <v>398</v>
      </c>
      <c r="C163" s="67" t="s">
        <v>308</v>
      </c>
      <c r="D163" s="84" t="s">
        <v>229</v>
      </c>
      <c r="E163" s="91" t="s">
        <v>1</v>
      </c>
      <c r="F163" s="27"/>
      <c r="G163" s="32"/>
      <c r="H163" s="27"/>
      <c r="I163" s="27"/>
    </row>
    <row r="164" spans="1:9" ht="26.25" thickBot="1" x14ac:dyDescent="0.25">
      <c r="A164" s="36">
        <v>13446</v>
      </c>
      <c r="B164" s="68" t="s">
        <v>398</v>
      </c>
      <c r="C164" s="68" t="s">
        <v>309</v>
      </c>
      <c r="D164" s="83" t="s">
        <v>258</v>
      </c>
      <c r="E164" s="92" t="s">
        <v>1</v>
      </c>
      <c r="F164" s="40"/>
      <c r="G164" s="37"/>
      <c r="H164" s="42"/>
      <c r="I164" s="38"/>
    </row>
    <row r="165" spans="1:9" ht="15.75" customHeight="1" thickBot="1" x14ac:dyDescent="0.25">
      <c r="A165" s="32">
        <v>13506</v>
      </c>
      <c r="B165" s="67" t="s">
        <v>398</v>
      </c>
      <c r="C165" s="67" t="s">
        <v>310</v>
      </c>
      <c r="D165" s="67" t="s">
        <v>169</v>
      </c>
      <c r="E165" s="91" t="s">
        <v>1</v>
      </c>
      <c r="F165" s="27"/>
      <c r="G165" s="32"/>
      <c r="H165" s="27"/>
      <c r="I165" s="27"/>
    </row>
    <row r="166" spans="1:9" ht="15.75" customHeight="1" thickBot="1" x14ac:dyDescent="0.25">
      <c r="A166" s="36">
        <v>14731</v>
      </c>
      <c r="B166" s="68" t="s">
        <v>398</v>
      </c>
      <c r="C166" s="68" t="s">
        <v>311</v>
      </c>
      <c r="D166" s="68" t="s">
        <v>169</v>
      </c>
      <c r="E166" s="92" t="s">
        <v>1</v>
      </c>
      <c r="F166" s="40"/>
      <c r="G166" s="37"/>
      <c r="H166" s="42"/>
      <c r="I166" s="38"/>
    </row>
    <row r="167" spans="1:9" ht="15.75" customHeight="1" thickBot="1" x14ac:dyDescent="0.25">
      <c r="A167" s="32">
        <v>14734</v>
      </c>
      <c r="B167" s="67" t="s">
        <v>398</v>
      </c>
      <c r="C167" s="67" t="s">
        <v>312</v>
      </c>
      <c r="D167" s="67" t="s">
        <v>169</v>
      </c>
      <c r="E167" s="91" t="s">
        <v>1</v>
      </c>
      <c r="F167" s="27"/>
      <c r="G167" s="32"/>
      <c r="H167" s="27"/>
      <c r="I167" s="27"/>
    </row>
    <row r="168" spans="1:9" ht="15.75" customHeight="1" thickBot="1" x14ac:dyDescent="0.25">
      <c r="A168" s="36">
        <v>14743</v>
      </c>
      <c r="B168" s="68" t="s">
        <v>398</v>
      </c>
      <c r="C168" s="68" t="s">
        <v>313</v>
      </c>
      <c r="D168" s="68" t="s">
        <v>169</v>
      </c>
      <c r="E168" s="92" t="s">
        <v>1</v>
      </c>
      <c r="F168" s="40"/>
      <c r="G168" s="37"/>
      <c r="H168" s="42"/>
      <c r="I168" s="38"/>
    </row>
    <row r="169" spans="1:9" ht="15.75" customHeight="1" thickBot="1" x14ac:dyDescent="0.25">
      <c r="A169" s="32">
        <v>14745</v>
      </c>
      <c r="B169" s="67" t="s">
        <v>398</v>
      </c>
      <c r="C169" s="67" t="s">
        <v>314</v>
      </c>
      <c r="D169" s="67" t="s">
        <v>169</v>
      </c>
      <c r="E169" s="91" t="s">
        <v>1</v>
      </c>
      <c r="F169" s="27"/>
      <c r="G169" s="32"/>
      <c r="H169" s="27"/>
      <c r="I169" s="27"/>
    </row>
    <row r="170" spans="1:9" ht="15.75" customHeight="1" thickBot="1" x14ac:dyDescent="0.25">
      <c r="A170" s="36">
        <v>14804</v>
      </c>
      <c r="B170" s="68" t="s">
        <v>398</v>
      </c>
      <c r="C170" s="68" t="s">
        <v>315</v>
      </c>
      <c r="D170" s="68" t="s">
        <v>169</v>
      </c>
      <c r="E170" s="92" t="s">
        <v>1</v>
      </c>
      <c r="F170" s="40"/>
      <c r="G170" s="37"/>
      <c r="H170" s="42"/>
      <c r="I170" s="38"/>
    </row>
    <row r="171" spans="1:9" ht="15.75" customHeight="1" thickBot="1" x14ac:dyDescent="0.25">
      <c r="A171" s="32">
        <v>14814</v>
      </c>
      <c r="B171" s="67" t="s">
        <v>398</v>
      </c>
      <c r="C171" s="67" t="s">
        <v>316</v>
      </c>
      <c r="D171" s="67" t="s">
        <v>169</v>
      </c>
      <c r="E171" s="91" t="s">
        <v>1</v>
      </c>
      <c r="F171" s="27"/>
      <c r="G171" s="32"/>
      <c r="H171" s="27"/>
      <c r="I171" s="27"/>
    </row>
    <row r="172" spans="1:9" ht="15.75" customHeight="1" thickBot="1" x14ac:dyDescent="0.25">
      <c r="A172" s="36">
        <v>14815</v>
      </c>
      <c r="B172" s="68" t="s">
        <v>398</v>
      </c>
      <c r="C172" s="68" t="s">
        <v>317</v>
      </c>
      <c r="D172" s="68" t="s">
        <v>169</v>
      </c>
      <c r="E172" s="92" t="s">
        <v>1</v>
      </c>
      <c r="F172" s="40"/>
      <c r="G172" s="37"/>
      <c r="H172" s="42"/>
      <c r="I172" s="38"/>
    </row>
    <row r="173" spans="1:9" ht="15.75" customHeight="1" thickBot="1" x14ac:dyDescent="0.25">
      <c r="A173" s="32">
        <v>14885</v>
      </c>
      <c r="B173" s="67" t="s">
        <v>398</v>
      </c>
      <c r="C173" s="67" t="s">
        <v>318</v>
      </c>
      <c r="D173" s="67" t="s">
        <v>169</v>
      </c>
      <c r="E173" s="91" t="s">
        <v>1</v>
      </c>
      <c r="F173" s="27"/>
      <c r="G173" s="32"/>
      <c r="H173" s="27"/>
      <c r="I173" s="27"/>
    </row>
    <row r="174" spans="1:9" ht="39" thickBot="1" x14ac:dyDescent="0.25">
      <c r="A174" s="36">
        <v>14921</v>
      </c>
      <c r="B174" s="68" t="s">
        <v>398</v>
      </c>
      <c r="C174" s="68" t="s">
        <v>319</v>
      </c>
      <c r="D174" s="85" t="s">
        <v>229</v>
      </c>
      <c r="E174" s="92" t="s">
        <v>1</v>
      </c>
      <c r="F174" s="40"/>
      <c r="G174" s="37"/>
      <c r="H174" s="42"/>
      <c r="I174" s="38"/>
    </row>
    <row r="175" spans="1:9" ht="26.25" thickBot="1" x14ac:dyDescent="0.25">
      <c r="A175" s="32">
        <v>15011</v>
      </c>
      <c r="B175" s="67" t="s">
        <v>398</v>
      </c>
      <c r="C175" s="67" t="s">
        <v>320</v>
      </c>
      <c r="D175" s="67" t="s">
        <v>394</v>
      </c>
      <c r="E175" s="91" t="s">
        <v>1</v>
      </c>
      <c r="F175" s="27"/>
      <c r="G175" s="32"/>
      <c r="H175" s="27"/>
      <c r="I175" s="27"/>
    </row>
    <row r="176" spans="1:9" ht="15.75" customHeight="1" thickBot="1" x14ac:dyDescent="0.25">
      <c r="A176" s="36">
        <v>15080</v>
      </c>
      <c r="B176" s="68" t="s">
        <v>398</v>
      </c>
      <c r="C176" s="68" t="s">
        <v>321</v>
      </c>
      <c r="D176" s="68" t="s">
        <v>169</v>
      </c>
      <c r="E176" s="92" t="s">
        <v>1</v>
      </c>
      <c r="F176" s="40"/>
      <c r="G176" s="37"/>
      <c r="H176" s="42"/>
      <c r="I176" s="38"/>
    </row>
    <row r="177" spans="1:9" ht="15.75" customHeight="1" thickBot="1" x14ac:dyDescent="0.25">
      <c r="A177" s="32">
        <v>15106</v>
      </c>
      <c r="B177" s="67" t="s">
        <v>398</v>
      </c>
      <c r="C177" s="67" t="s">
        <v>322</v>
      </c>
      <c r="D177" s="67" t="s">
        <v>169</v>
      </c>
      <c r="E177" s="91" t="s">
        <v>1</v>
      </c>
      <c r="F177" s="27"/>
      <c r="G177" s="32"/>
      <c r="H177" s="27"/>
      <c r="I177" s="27"/>
    </row>
    <row r="178" spans="1:9" ht="15.75" customHeight="1" thickBot="1" x14ac:dyDescent="0.25">
      <c r="A178" s="36">
        <v>15155</v>
      </c>
      <c r="B178" s="68" t="s">
        <v>398</v>
      </c>
      <c r="C178" s="68" t="s">
        <v>323</v>
      </c>
      <c r="D178" s="68" t="s">
        <v>169</v>
      </c>
      <c r="E178" s="92" t="s">
        <v>1</v>
      </c>
      <c r="F178" s="40"/>
      <c r="G178" s="37"/>
      <c r="H178" s="42"/>
      <c r="I178" s="38"/>
    </row>
    <row r="179" spans="1:9" ht="15.75" customHeight="1" thickBot="1" x14ac:dyDescent="0.25">
      <c r="A179" s="32">
        <v>15210</v>
      </c>
      <c r="B179" s="67" t="s">
        <v>398</v>
      </c>
      <c r="C179" s="67" t="s">
        <v>324</v>
      </c>
      <c r="D179" s="67" t="s">
        <v>169</v>
      </c>
      <c r="E179" s="91" t="s">
        <v>1</v>
      </c>
      <c r="F179" s="27"/>
      <c r="G179" s="32"/>
      <c r="H179" s="27"/>
      <c r="I179" s="27"/>
    </row>
    <row r="180" spans="1:9" ht="26.25" thickBot="1" x14ac:dyDescent="0.25">
      <c r="A180" s="36">
        <v>15335</v>
      </c>
      <c r="B180" s="68" t="s">
        <v>398</v>
      </c>
      <c r="C180" s="68" t="s">
        <v>325</v>
      </c>
      <c r="D180" s="83" t="s">
        <v>258</v>
      </c>
      <c r="E180" s="92" t="s">
        <v>1</v>
      </c>
      <c r="F180" s="40"/>
      <c r="G180" s="37"/>
      <c r="H180" s="42"/>
      <c r="I180" s="38"/>
    </row>
    <row r="181" spans="1:9" ht="26.25" thickBot="1" x14ac:dyDescent="0.25">
      <c r="A181" s="32">
        <v>15456</v>
      </c>
      <c r="B181" s="67" t="s">
        <v>398</v>
      </c>
      <c r="C181" s="67" t="s">
        <v>326</v>
      </c>
      <c r="D181" s="67" t="s">
        <v>394</v>
      </c>
      <c r="E181" s="91" t="s">
        <v>1</v>
      </c>
      <c r="F181" s="27"/>
      <c r="G181" s="32"/>
      <c r="H181" s="27"/>
      <c r="I181" s="27"/>
    </row>
    <row r="182" spans="1:9" ht="26.25" thickBot="1" x14ac:dyDescent="0.25">
      <c r="A182" s="36">
        <v>15457</v>
      </c>
      <c r="B182" s="68" t="s">
        <v>398</v>
      </c>
      <c r="C182" s="68" t="s">
        <v>327</v>
      </c>
      <c r="D182" s="68" t="s">
        <v>394</v>
      </c>
      <c r="E182" s="92" t="s">
        <v>1</v>
      </c>
      <c r="F182" s="40"/>
      <c r="G182" s="37"/>
      <c r="H182" s="42"/>
      <c r="I182" s="38"/>
    </row>
    <row r="183" spans="1:9" ht="26.25" thickBot="1" x14ac:dyDescent="0.25">
      <c r="A183" s="32">
        <v>15458</v>
      </c>
      <c r="B183" s="67" t="s">
        <v>398</v>
      </c>
      <c r="C183" s="67" t="s">
        <v>328</v>
      </c>
      <c r="D183" s="67" t="s">
        <v>394</v>
      </c>
      <c r="E183" s="91" t="s">
        <v>1</v>
      </c>
      <c r="F183" s="27"/>
      <c r="G183" s="32"/>
      <c r="H183" s="27"/>
      <c r="I183" s="27"/>
    </row>
    <row r="184" spans="1:9" ht="26.25" thickBot="1" x14ac:dyDescent="0.25">
      <c r="A184" s="36">
        <v>15499</v>
      </c>
      <c r="B184" s="68" t="s">
        <v>398</v>
      </c>
      <c r="C184" s="68" t="s">
        <v>329</v>
      </c>
      <c r="D184" s="83" t="s">
        <v>227</v>
      </c>
      <c r="E184" s="92" t="s">
        <v>1</v>
      </c>
      <c r="F184" s="40"/>
      <c r="G184" s="37"/>
      <c r="H184" s="42"/>
      <c r="I184" s="38"/>
    </row>
    <row r="185" spans="1:9" ht="26.25" thickBot="1" x14ac:dyDescent="0.25">
      <c r="A185" s="32">
        <v>15696</v>
      </c>
      <c r="B185" s="67" t="s">
        <v>398</v>
      </c>
      <c r="C185" s="67" t="s">
        <v>330</v>
      </c>
      <c r="D185" s="84" t="s">
        <v>229</v>
      </c>
      <c r="E185" s="91" t="s">
        <v>1</v>
      </c>
      <c r="F185" s="27"/>
      <c r="G185" s="32"/>
      <c r="H185" s="27"/>
      <c r="I185" s="27"/>
    </row>
    <row r="186" spans="1:9" ht="26.25" thickBot="1" x14ac:dyDescent="0.25">
      <c r="A186" s="36">
        <v>15755</v>
      </c>
      <c r="B186" s="68" t="s">
        <v>398</v>
      </c>
      <c r="C186" s="68" t="s">
        <v>331</v>
      </c>
      <c r="D186" s="85" t="s">
        <v>229</v>
      </c>
      <c r="E186" s="92" t="s">
        <v>1</v>
      </c>
      <c r="F186" s="40"/>
      <c r="G186" s="37"/>
      <c r="H186" s="42"/>
      <c r="I186" s="38"/>
    </row>
    <row r="187" spans="1:9" ht="15.75" customHeight="1" thickBot="1" x14ac:dyDescent="0.25">
      <c r="A187" s="32">
        <v>15875</v>
      </c>
      <c r="B187" s="67" t="s">
        <v>398</v>
      </c>
      <c r="C187" s="67" t="s">
        <v>332</v>
      </c>
      <c r="D187" s="67" t="s">
        <v>169</v>
      </c>
      <c r="E187" s="91" t="s">
        <v>1</v>
      </c>
      <c r="F187" s="27"/>
      <c r="G187" s="32"/>
      <c r="H187" s="27"/>
      <c r="I187" s="27"/>
    </row>
    <row r="188" spans="1:9" ht="26.25" thickBot="1" x14ac:dyDescent="0.25">
      <c r="A188" s="36">
        <v>15889</v>
      </c>
      <c r="B188" s="68" t="s">
        <v>398</v>
      </c>
      <c r="C188" s="68" t="s">
        <v>333</v>
      </c>
      <c r="D188" s="68" t="s">
        <v>394</v>
      </c>
      <c r="E188" s="92" t="s">
        <v>1</v>
      </c>
      <c r="F188" s="40"/>
      <c r="G188" s="37"/>
      <c r="H188" s="42"/>
      <c r="I188" s="38"/>
    </row>
    <row r="189" spans="1:9" ht="15.75" customHeight="1" thickBot="1" x14ac:dyDescent="0.25">
      <c r="A189" s="32">
        <v>16334</v>
      </c>
      <c r="B189" s="67" t="s">
        <v>398</v>
      </c>
      <c r="C189" s="67" t="s">
        <v>334</v>
      </c>
      <c r="D189" s="67" t="s">
        <v>169</v>
      </c>
      <c r="E189" s="91" t="s">
        <v>1</v>
      </c>
      <c r="F189" s="27"/>
      <c r="G189" s="32"/>
      <c r="H189" s="27"/>
      <c r="I189" s="27"/>
    </row>
    <row r="190" spans="1:9" ht="26.25" thickBot="1" x14ac:dyDescent="0.25">
      <c r="A190" s="36">
        <v>16350</v>
      </c>
      <c r="B190" s="68" t="s">
        <v>398</v>
      </c>
      <c r="C190" s="68" t="s">
        <v>335</v>
      </c>
      <c r="D190" s="68" t="s">
        <v>394</v>
      </c>
      <c r="E190" s="92" t="s">
        <v>1</v>
      </c>
      <c r="F190" s="40"/>
      <c r="G190" s="37"/>
      <c r="H190" s="42"/>
      <c r="I190" s="38"/>
    </row>
    <row r="191" spans="1:9" ht="15.75" customHeight="1" thickBot="1" x14ac:dyDescent="0.25">
      <c r="A191" s="32">
        <v>16386</v>
      </c>
      <c r="B191" s="67" t="s">
        <v>398</v>
      </c>
      <c r="C191" s="67" t="s">
        <v>336</v>
      </c>
      <c r="D191" s="67" t="s">
        <v>169</v>
      </c>
      <c r="E191" s="91" t="s">
        <v>1</v>
      </c>
      <c r="F191" s="27"/>
      <c r="G191" s="32"/>
      <c r="H191" s="27"/>
      <c r="I191" s="27"/>
    </row>
    <row r="192" spans="1:9" ht="26.25" thickBot="1" x14ac:dyDescent="0.25">
      <c r="A192" s="36">
        <v>16391</v>
      </c>
      <c r="B192" s="68" t="s">
        <v>398</v>
      </c>
      <c r="C192" s="68" t="s">
        <v>337</v>
      </c>
      <c r="D192" s="83" t="s">
        <v>258</v>
      </c>
      <c r="E192" s="92" t="s">
        <v>1</v>
      </c>
      <c r="F192" s="40"/>
      <c r="G192" s="37"/>
      <c r="H192" s="42"/>
      <c r="I192" s="38"/>
    </row>
    <row r="193" spans="1:9" ht="26.25" thickBot="1" x14ac:dyDescent="0.25">
      <c r="A193" s="32">
        <v>16402</v>
      </c>
      <c r="B193" s="67" t="s">
        <v>398</v>
      </c>
      <c r="C193" s="67" t="s">
        <v>338</v>
      </c>
      <c r="D193" s="67" t="s">
        <v>258</v>
      </c>
      <c r="E193" s="91" t="s">
        <v>1</v>
      </c>
      <c r="F193" s="27"/>
      <c r="G193" s="32"/>
      <c r="H193" s="27"/>
      <c r="I193" s="27"/>
    </row>
    <row r="194" spans="1:9" ht="15.75" customHeight="1" thickBot="1" x14ac:dyDescent="0.25">
      <c r="A194" s="36">
        <v>16408</v>
      </c>
      <c r="B194" s="68" t="s">
        <v>398</v>
      </c>
      <c r="C194" s="68" t="s">
        <v>339</v>
      </c>
      <c r="D194" s="68" t="s">
        <v>169</v>
      </c>
      <c r="E194" s="92" t="s">
        <v>1</v>
      </c>
      <c r="F194" s="40"/>
      <c r="G194" s="37"/>
      <c r="H194" s="42"/>
      <c r="I194" s="38"/>
    </row>
    <row r="195" spans="1:9" ht="26.25" thickBot="1" x14ac:dyDescent="0.25">
      <c r="A195" s="32">
        <v>16436</v>
      </c>
      <c r="B195" s="67" t="s">
        <v>398</v>
      </c>
      <c r="C195" s="67" t="s">
        <v>340</v>
      </c>
      <c r="D195" s="84" t="s">
        <v>229</v>
      </c>
      <c r="E195" s="91" t="s">
        <v>1</v>
      </c>
      <c r="F195" s="27"/>
      <c r="G195" s="32"/>
      <c r="H195" s="27"/>
      <c r="I195" s="27"/>
    </row>
    <row r="196" spans="1:9" ht="39" thickBot="1" x14ac:dyDescent="0.25">
      <c r="A196" s="36">
        <v>16462</v>
      </c>
      <c r="B196" s="68" t="s">
        <v>398</v>
      </c>
      <c r="C196" s="68" t="s">
        <v>341</v>
      </c>
      <c r="D196" s="68" t="s">
        <v>394</v>
      </c>
      <c r="E196" s="92" t="s">
        <v>1</v>
      </c>
      <c r="F196" s="40"/>
      <c r="G196" s="37"/>
      <c r="H196" s="42"/>
      <c r="I196" s="38"/>
    </row>
    <row r="197" spans="1:9" ht="26.25" thickBot="1" x14ac:dyDescent="0.25">
      <c r="A197" s="32">
        <v>16701</v>
      </c>
      <c r="B197" s="67" t="s">
        <v>398</v>
      </c>
      <c r="C197" s="67" t="s">
        <v>342</v>
      </c>
      <c r="D197" s="67" t="s">
        <v>258</v>
      </c>
      <c r="E197" s="91" t="s">
        <v>1</v>
      </c>
      <c r="F197" s="27"/>
      <c r="G197" s="32"/>
      <c r="H197" s="27"/>
      <c r="I197" s="27"/>
    </row>
    <row r="198" spans="1:9" ht="15.75" customHeight="1" thickBot="1" x14ac:dyDescent="0.25">
      <c r="A198" s="36">
        <v>16827</v>
      </c>
      <c r="B198" s="68" t="s">
        <v>398</v>
      </c>
      <c r="C198" s="68" t="s">
        <v>343</v>
      </c>
      <c r="D198" s="68" t="s">
        <v>169</v>
      </c>
      <c r="E198" s="92" t="s">
        <v>1</v>
      </c>
      <c r="F198" s="40"/>
      <c r="G198" s="37"/>
      <c r="H198" s="42"/>
      <c r="I198" s="38"/>
    </row>
    <row r="199" spans="1:9" ht="26.25" thickBot="1" x14ac:dyDescent="0.25">
      <c r="A199" s="32">
        <v>16847</v>
      </c>
      <c r="B199" s="67" t="s">
        <v>398</v>
      </c>
      <c r="C199" s="67" t="s">
        <v>344</v>
      </c>
      <c r="D199" s="67" t="s">
        <v>258</v>
      </c>
      <c r="E199" s="91" t="s">
        <v>1</v>
      </c>
      <c r="F199" s="27"/>
      <c r="G199" s="32"/>
      <c r="H199" s="27"/>
      <c r="I199" s="27"/>
    </row>
    <row r="200" spans="1:9" ht="15.75" customHeight="1" thickBot="1" x14ac:dyDescent="0.25">
      <c r="A200" s="36">
        <v>16870</v>
      </c>
      <c r="B200" s="68" t="s">
        <v>398</v>
      </c>
      <c r="C200" s="68" t="s">
        <v>345</v>
      </c>
      <c r="D200" s="68" t="s">
        <v>169</v>
      </c>
      <c r="E200" s="92" t="s">
        <v>1</v>
      </c>
      <c r="F200" s="40"/>
      <c r="G200" s="37"/>
      <c r="H200" s="42"/>
      <c r="I200" s="38"/>
    </row>
    <row r="201" spans="1:9" ht="15.75" customHeight="1" thickBot="1" x14ac:dyDescent="0.25">
      <c r="A201" s="32">
        <v>16871</v>
      </c>
      <c r="B201" s="67" t="s">
        <v>398</v>
      </c>
      <c r="C201" s="67" t="s">
        <v>346</v>
      </c>
      <c r="D201" s="67" t="s">
        <v>169</v>
      </c>
      <c r="E201" s="91" t="s">
        <v>1</v>
      </c>
      <c r="F201" s="27"/>
      <c r="G201" s="32"/>
      <c r="H201" s="27"/>
      <c r="I201" s="27"/>
    </row>
    <row r="202" spans="1:9" ht="15.75" customHeight="1" thickBot="1" x14ac:dyDescent="0.25">
      <c r="A202" s="36">
        <v>17029</v>
      </c>
      <c r="B202" s="68" t="s">
        <v>398</v>
      </c>
      <c r="C202" s="68" t="s">
        <v>347</v>
      </c>
      <c r="D202" s="68" t="s">
        <v>169</v>
      </c>
      <c r="E202" s="92" t="s">
        <v>1</v>
      </c>
      <c r="F202" s="40"/>
      <c r="G202" s="37"/>
      <c r="H202" s="42"/>
      <c r="I202" s="38"/>
    </row>
    <row r="203" spans="1:9" ht="26.25" thickBot="1" x14ac:dyDescent="0.25">
      <c r="A203" s="32">
        <v>17059</v>
      </c>
      <c r="B203" s="67" t="s">
        <v>398</v>
      </c>
      <c r="C203" s="67" t="s">
        <v>348</v>
      </c>
      <c r="D203" s="67" t="s">
        <v>258</v>
      </c>
      <c r="E203" s="91" t="s">
        <v>1</v>
      </c>
      <c r="F203" s="27"/>
      <c r="G203" s="32"/>
      <c r="H203" s="27"/>
      <c r="I203" s="27"/>
    </row>
    <row r="204" spans="1:9" ht="15.75" customHeight="1" thickBot="1" x14ac:dyDescent="0.25">
      <c r="A204" s="36">
        <v>17093</v>
      </c>
      <c r="B204" s="68" t="s">
        <v>398</v>
      </c>
      <c r="C204" s="68" t="s">
        <v>349</v>
      </c>
      <c r="D204" s="68" t="s">
        <v>169</v>
      </c>
      <c r="E204" s="92" t="s">
        <v>1</v>
      </c>
      <c r="F204" s="40"/>
      <c r="G204" s="37"/>
      <c r="H204" s="42"/>
      <c r="I204" s="38"/>
    </row>
    <row r="205" spans="1:9" ht="15.75" customHeight="1" thickBot="1" x14ac:dyDescent="0.25">
      <c r="A205" s="32">
        <v>17158</v>
      </c>
      <c r="B205" s="67" t="s">
        <v>398</v>
      </c>
      <c r="C205" s="67" t="s">
        <v>350</v>
      </c>
      <c r="D205" s="67" t="s">
        <v>169</v>
      </c>
      <c r="E205" s="91" t="s">
        <v>1</v>
      </c>
      <c r="F205" s="27"/>
      <c r="G205" s="32"/>
      <c r="H205" s="27"/>
      <c r="I205" s="27"/>
    </row>
    <row r="206" spans="1:9" ht="26.25" thickBot="1" x14ac:dyDescent="0.25">
      <c r="A206" s="36">
        <v>17203</v>
      </c>
      <c r="B206" s="68" t="s">
        <v>398</v>
      </c>
      <c r="C206" s="68" t="s">
        <v>351</v>
      </c>
      <c r="D206" s="83" t="s">
        <v>258</v>
      </c>
      <c r="E206" s="92" t="s">
        <v>1</v>
      </c>
      <c r="F206" s="40"/>
      <c r="G206" s="37"/>
      <c r="H206" s="42"/>
      <c r="I206" s="38"/>
    </row>
    <row r="207" spans="1:9" ht="26.25" thickBot="1" x14ac:dyDescent="0.25">
      <c r="A207" s="32">
        <v>17215</v>
      </c>
      <c r="B207" s="67" t="s">
        <v>398</v>
      </c>
      <c r="C207" s="67" t="s">
        <v>352</v>
      </c>
      <c r="D207" s="67" t="s">
        <v>394</v>
      </c>
      <c r="E207" s="91" t="s">
        <v>1</v>
      </c>
      <c r="F207" s="27"/>
      <c r="G207" s="32"/>
      <c r="H207" s="27"/>
      <c r="I207" s="27"/>
    </row>
    <row r="208" spans="1:9" ht="15.75" customHeight="1" thickBot="1" x14ac:dyDescent="0.25">
      <c r="A208" s="36">
        <v>17341</v>
      </c>
      <c r="B208" s="68" t="s">
        <v>398</v>
      </c>
      <c r="C208" s="68" t="s">
        <v>353</v>
      </c>
      <c r="D208" s="68" t="s">
        <v>169</v>
      </c>
      <c r="E208" s="92" t="s">
        <v>1</v>
      </c>
      <c r="F208" s="40"/>
      <c r="G208" s="37"/>
      <c r="H208" s="42"/>
      <c r="I208" s="38"/>
    </row>
    <row r="209" spans="1:9" ht="15.75" customHeight="1" thickBot="1" x14ac:dyDescent="0.25">
      <c r="A209" s="32">
        <v>17345</v>
      </c>
      <c r="B209" s="67" t="s">
        <v>398</v>
      </c>
      <c r="C209" s="67" t="s">
        <v>354</v>
      </c>
      <c r="D209" s="67" t="s">
        <v>169</v>
      </c>
      <c r="E209" s="91" t="s">
        <v>1</v>
      </c>
      <c r="F209" s="27"/>
      <c r="G209" s="32"/>
      <c r="H209" s="27"/>
      <c r="I209" s="27"/>
    </row>
    <row r="210" spans="1:9" ht="15.75" customHeight="1" thickBot="1" x14ac:dyDescent="0.25">
      <c r="A210" s="36">
        <v>17348</v>
      </c>
      <c r="B210" s="68" t="s">
        <v>398</v>
      </c>
      <c r="C210" s="68" t="s">
        <v>355</v>
      </c>
      <c r="D210" s="68" t="s">
        <v>169</v>
      </c>
      <c r="E210" s="92" t="s">
        <v>1</v>
      </c>
      <c r="F210" s="40"/>
      <c r="G210" s="37"/>
      <c r="H210" s="42"/>
      <c r="I210" s="38"/>
    </row>
    <row r="211" spans="1:9" ht="15.75" customHeight="1" thickBot="1" x14ac:dyDescent="0.25">
      <c r="A211" s="32">
        <v>17364</v>
      </c>
      <c r="B211" s="67" t="s">
        <v>398</v>
      </c>
      <c r="C211" s="67" t="s">
        <v>356</v>
      </c>
      <c r="D211" s="67" t="s">
        <v>169</v>
      </c>
      <c r="E211" s="91" t="s">
        <v>1</v>
      </c>
      <c r="F211" s="27"/>
      <c r="G211" s="32"/>
      <c r="H211" s="27"/>
      <c r="I211" s="27"/>
    </row>
    <row r="212" spans="1:9" ht="15.75" customHeight="1" thickBot="1" x14ac:dyDescent="0.25">
      <c r="A212" s="36">
        <v>17369</v>
      </c>
      <c r="B212" s="68" t="s">
        <v>398</v>
      </c>
      <c r="C212" s="68" t="s">
        <v>357</v>
      </c>
      <c r="D212" s="68" t="s">
        <v>169</v>
      </c>
      <c r="E212" s="92" t="s">
        <v>1</v>
      </c>
      <c r="F212" s="40"/>
      <c r="G212" s="37"/>
      <c r="H212" s="42"/>
      <c r="I212" s="38"/>
    </row>
    <row r="213" spans="1:9" ht="26.25" thickBot="1" x14ac:dyDescent="0.25">
      <c r="A213" s="32">
        <v>17376</v>
      </c>
      <c r="B213" s="67" t="s">
        <v>398</v>
      </c>
      <c r="C213" s="67" t="s">
        <v>358</v>
      </c>
      <c r="D213" s="84" t="s">
        <v>229</v>
      </c>
      <c r="E213" s="91" t="s">
        <v>1</v>
      </c>
      <c r="F213" s="27"/>
      <c r="G213" s="32"/>
      <c r="H213" s="27"/>
      <c r="I213" s="27"/>
    </row>
    <row r="214" spans="1:9" ht="15.75" customHeight="1" thickBot="1" x14ac:dyDescent="0.25">
      <c r="A214" s="36">
        <v>17624</v>
      </c>
      <c r="B214" s="68" t="s">
        <v>398</v>
      </c>
      <c r="C214" s="68" t="s">
        <v>359</v>
      </c>
      <c r="D214" s="68" t="s">
        <v>169</v>
      </c>
      <c r="E214" s="92" t="s">
        <v>1</v>
      </c>
      <c r="F214" s="40"/>
      <c r="G214" s="37"/>
      <c r="H214" s="42"/>
      <c r="I214" s="38"/>
    </row>
    <row r="215" spans="1:9" ht="15.75" customHeight="1" thickBot="1" x14ac:dyDescent="0.25">
      <c r="A215" s="32">
        <v>17955</v>
      </c>
      <c r="B215" s="67" t="s">
        <v>398</v>
      </c>
      <c r="C215" s="67" t="s">
        <v>360</v>
      </c>
      <c r="D215" s="67" t="s">
        <v>169</v>
      </c>
      <c r="E215" s="91" t="s">
        <v>1</v>
      </c>
      <c r="F215" s="27"/>
      <c r="G215" s="32"/>
      <c r="H215" s="27"/>
      <c r="I215" s="27"/>
    </row>
    <row r="216" spans="1:9" ht="26.25" thickBot="1" x14ac:dyDescent="0.25">
      <c r="A216" s="36">
        <v>18051</v>
      </c>
      <c r="B216" s="68" t="s">
        <v>398</v>
      </c>
      <c r="C216" s="68" t="s">
        <v>361</v>
      </c>
      <c r="D216" s="68" t="s">
        <v>394</v>
      </c>
      <c r="E216" s="92" t="s">
        <v>1</v>
      </c>
      <c r="F216" s="40"/>
      <c r="G216" s="37"/>
      <c r="H216" s="42"/>
      <c r="I216" s="38"/>
    </row>
    <row r="217" spans="1:9" ht="15.75" customHeight="1" thickBot="1" x14ac:dyDescent="0.25">
      <c r="A217" s="32">
        <v>18071</v>
      </c>
      <c r="B217" s="67" t="s">
        <v>398</v>
      </c>
      <c r="C217" s="67" t="s">
        <v>362</v>
      </c>
      <c r="D217" s="67" t="s">
        <v>169</v>
      </c>
      <c r="E217" s="91" t="s">
        <v>1</v>
      </c>
      <c r="F217" s="27"/>
      <c r="G217" s="32"/>
      <c r="H217" s="27"/>
      <c r="I217" s="27"/>
    </row>
    <row r="218" spans="1:9" ht="26.25" thickBot="1" x14ac:dyDescent="0.25">
      <c r="A218" s="36">
        <v>18117</v>
      </c>
      <c r="B218" s="68" t="s">
        <v>398</v>
      </c>
      <c r="C218" s="68" t="s">
        <v>363</v>
      </c>
      <c r="D218" s="83" t="s">
        <v>258</v>
      </c>
      <c r="E218" s="92" t="s">
        <v>1</v>
      </c>
      <c r="F218" s="40"/>
      <c r="G218" s="37"/>
      <c r="H218" s="42"/>
      <c r="I218" s="38"/>
    </row>
    <row r="219" spans="1:9" ht="15.75" customHeight="1" thickBot="1" x14ac:dyDescent="0.25">
      <c r="A219" s="32">
        <v>18131</v>
      </c>
      <c r="B219" s="67" t="s">
        <v>398</v>
      </c>
      <c r="C219" s="67" t="s">
        <v>364</v>
      </c>
      <c r="D219" s="67" t="s">
        <v>169</v>
      </c>
      <c r="E219" s="91" t="s">
        <v>1</v>
      </c>
      <c r="F219" s="27"/>
      <c r="G219" s="32"/>
      <c r="H219" s="27"/>
      <c r="I219" s="27"/>
    </row>
    <row r="220" spans="1:9" ht="15.75" customHeight="1" thickBot="1" x14ac:dyDescent="0.25">
      <c r="A220" s="36">
        <v>18137</v>
      </c>
      <c r="B220" s="68" t="s">
        <v>398</v>
      </c>
      <c r="C220" s="68" t="s">
        <v>364</v>
      </c>
      <c r="D220" s="68" t="s">
        <v>169</v>
      </c>
      <c r="E220" s="92" t="s">
        <v>1</v>
      </c>
      <c r="F220" s="40"/>
      <c r="G220" s="37"/>
      <c r="H220" s="42"/>
      <c r="I220" s="38"/>
    </row>
    <row r="221" spans="1:9" ht="15.75" customHeight="1" thickBot="1" x14ac:dyDescent="0.25">
      <c r="A221" s="32">
        <v>18181</v>
      </c>
      <c r="B221" s="67" t="s">
        <v>398</v>
      </c>
      <c r="C221" s="67" t="s">
        <v>365</v>
      </c>
      <c r="D221" s="67" t="s">
        <v>169</v>
      </c>
      <c r="E221" s="91" t="s">
        <v>1</v>
      </c>
      <c r="F221" s="27"/>
      <c r="G221" s="32"/>
      <c r="H221" s="27"/>
      <c r="I221" s="27"/>
    </row>
    <row r="222" spans="1:9" ht="15.75" customHeight="1" thickBot="1" x14ac:dyDescent="0.25">
      <c r="A222" s="36">
        <v>18316</v>
      </c>
      <c r="B222" s="68" t="s">
        <v>398</v>
      </c>
      <c r="C222" s="68" t="s">
        <v>366</v>
      </c>
      <c r="D222" s="68" t="s">
        <v>169</v>
      </c>
      <c r="E222" s="92" t="s">
        <v>1</v>
      </c>
      <c r="F222" s="40"/>
      <c r="G222" s="37"/>
      <c r="H222" s="42"/>
      <c r="I222" s="38"/>
    </row>
    <row r="223" spans="1:9" ht="15.75" customHeight="1" thickBot="1" x14ac:dyDescent="0.25">
      <c r="A223" s="32">
        <v>18469</v>
      </c>
      <c r="B223" s="67" t="s">
        <v>398</v>
      </c>
      <c r="C223" s="67" t="s">
        <v>367</v>
      </c>
      <c r="D223" s="67" t="s">
        <v>169</v>
      </c>
      <c r="E223" s="91" t="s">
        <v>1</v>
      </c>
      <c r="F223" s="27"/>
      <c r="G223" s="32"/>
      <c r="H223" s="27"/>
      <c r="I223" s="27"/>
    </row>
    <row r="224" spans="1:9" ht="26.25" thickBot="1" x14ac:dyDescent="0.25">
      <c r="A224" s="36">
        <v>18487</v>
      </c>
      <c r="B224" s="68" t="s">
        <v>398</v>
      </c>
      <c r="C224" s="68" t="s">
        <v>368</v>
      </c>
      <c r="D224" s="83" t="s">
        <v>258</v>
      </c>
      <c r="E224" s="92" t="s">
        <v>1</v>
      </c>
      <c r="F224" s="40"/>
      <c r="G224" s="37"/>
      <c r="H224" s="42"/>
      <c r="I224" s="38"/>
    </row>
    <row r="225" spans="1:9" ht="15.75" customHeight="1" thickBot="1" x14ac:dyDescent="0.25">
      <c r="A225" s="32">
        <v>18491</v>
      </c>
      <c r="B225" s="67" t="s">
        <v>398</v>
      </c>
      <c r="C225" s="67" t="s">
        <v>369</v>
      </c>
      <c r="D225" s="67" t="s">
        <v>169</v>
      </c>
      <c r="E225" s="91" t="s">
        <v>1</v>
      </c>
      <c r="F225" s="27"/>
      <c r="G225" s="32"/>
      <c r="H225" s="27"/>
      <c r="I225" s="27"/>
    </row>
    <row r="226" spans="1:9" ht="26.25" thickBot="1" x14ac:dyDescent="0.25">
      <c r="A226" s="36">
        <v>18741</v>
      </c>
      <c r="B226" s="68" t="s">
        <v>398</v>
      </c>
      <c r="C226" s="68" t="s">
        <v>370</v>
      </c>
      <c r="D226" s="83" t="s">
        <v>258</v>
      </c>
      <c r="E226" s="92" t="s">
        <v>1</v>
      </c>
      <c r="F226" s="40"/>
      <c r="G226" s="37"/>
      <c r="H226" s="42"/>
      <c r="I226" s="38"/>
    </row>
    <row r="227" spans="1:9" ht="26.25" thickBot="1" x14ac:dyDescent="0.25">
      <c r="A227" s="32">
        <v>18932</v>
      </c>
      <c r="B227" s="67" t="s">
        <v>398</v>
      </c>
      <c r="C227" s="67" t="s">
        <v>371</v>
      </c>
      <c r="D227" s="67" t="s">
        <v>394</v>
      </c>
      <c r="E227" s="91" t="s">
        <v>1</v>
      </c>
      <c r="F227" s="27"/>
      <c r="G227" s="32"/>
      <c r="H227" s="27"/>
      <c r="I227" s="27"/>
    </row>
    <row r="228" spans="1:9" ht="26.25" thickBot="1" x14ac:dyDescent="0.25">
      <c r="A228" s="36">
        <v>19041</v>
      </c>
      <c r="B228" s="68" t="s">
        <v>398</v>
      </c>
      <c r="C228" s="68" t="s">
        <v>372</v>
      </c>
      <c r="D228" s="83" t="s">
        <v>258</v>
      </c>
      <c r="E228" s="92" t="s">
        <v>1</v>
      </c>
      <c r="F228" s="40"/>
      <c r="G228" s="37"/>
      <c r="H228" s="42"/>
      <c r="I228" s="38"/>
    </row>
    <row r="229" spans="1:9" ht="15.75" customHeight="1" thickBot="1" x14ac:dyDescent="0.25">
      <c r="A229" s="32">
        <v>19118</v>
      </c>
      <c r="B229" s="67" t="s">
        <v>398</v>
      </c>
      <c r="C229" s="67" t="s">
        <v>373</v>
      </c>
      <c r="D229" s="67" t="s">
        <v>169</v>
      </c>
      <c r="E229" s="91" t="s">
        <v>1</v>
      </c>
      <c r="F229" s="27"/>
      <c r="G229" s="32"/>
      <c r="H229" s="27"/>
      <c r="I229" s="27"/>
    </row>
    <row r="230" spans="1:9" ht="15.75" customHeight="1" thickBot="1" x14ac:dyDescent="0.25">
      <c r="A230" s="36">
        <v>19250</v>
      </c>
      <c r="B230" s="68" t="s">
        <v>398</v>
      </c>
      <c r="C230" s="68" t="s">
        <v>375</v>
      </c>
      <c r="D230" s="68" t="s">
        <v>169</v>
      </c>
      <c r="E230" s="92" t="s">
        <v>1</v>
      </c>
      <c r="F230" s="40"/>
      <c r="G230" s="37"/>
      <c r="H230" s="42"/>
      <c r="I230" s="38"/>
    </row>
    <row r="231" spans="1:9" ht="26.25" thickBot="1" x14ac:dyDescent="0.25">
      <c r="A231" s="32">
        <v>20514</v>
      </c>
      <c r="B231" s="67" t="s">
        <v>398</v>
      </c>
      <c r="C231" s="67" t="s">
        <v>376</v>
      </c>
      <c r="D231" s="67" t="s">
        <v>258</v>
      </c>
      <c r="E231" s="91" t="s">
        <v>1</v>
      </c>
      <c r="F231" s="27"/>
      <c r="G231" s="32"/>
      <c r="H231" s="27"/>
      <c r="I231" s="27"/>
    </row>
    <row r="232" spans="1:9" ht="26.25" thickBot="1" x14ac:dyDescent="0.25">
      <c r="A232" s="36">
        <v>20541</v>
      </c>
      <c r="B232" s="68" t="s">
        <v>398</v>
      </c>
      <c r="C232" s="68" t="s">
        <v>377</v>
      </c>
      <c r="D232" s="83" t="s">
        <v>258</v>
      </c>
      <c r="E232" s="92" t="s">
        <v>1</v>
      </c>
      <c r="F232" s="40"/>
      <c r="G232" s="37"/>
      <c r="H232" s="42"/>
      <c r="I232" s="38"/>
    </row>
    <row r="233" spans="1:9" ht="15.75" customHeight="1" thickBot="1" x14ac:dyDescent="0.25">
      <c r="A233" s="32">
        <v>20554</v>
      </c>
      <c r="B233" s="67" t="s">
        <v>398</v>
      </c>
      <c r="C233" s="67" t="s">
        <v>378</v>
      </c>
      <c r="D233" s="67" t="s">
        <v>169</v>
      </c>
      <c r="E233" s="91" t="s">
        <v>1</v>
      </c>
      <c r="F233" s="27"/>
      <c r="G233" s="32"/>
      <c r="H233" s="27"/>
      <c r="I233" s="27"/>
    </row>
    <row r="234" spans="1:9" ht="15.75" customHeight="1" thickBot="1" x14ac:dyDescent="0.25">
      <c r="A234" s="36">
        <v>20568</v>
      </c>
      <c r="B234" s="68" t="s">
        <v>398</v>
      </c>
      <c r="C234" s="68" t="s">
        <v>379</v>
      </c>
      <c r="D234" s="68" t="s">
        <v>169</v>
      </c>
      <c r="E234" s="92" t="s">
        <v>1</v>
      </c>
      <c r="F234" s="40"/>
      <c r="G234" s="37"/>
      <c r="H234" s="42"/>
      <c r="I234" s="38"/>
    </row>
    <row r="235" spans="1:9" ht="26.25" thickBot="1" x14ac:dyDescent="0.25">
      <c r="A235" s="32">
        <v>20574</v>
      </c>
      <c r="B235" s="67" t="s">
        <v>398</v>
      </c>
      <c r="C235" s="67" t="s">
        <v>380</v>
      </c>
      <c r="D235" s="67" t="s">
        <v>394</v>
      </c>
      <c r="E235" s="91" t="s">
        <v>1</v>
      </c>
      <c r="F235" s="27"/>
      <c r="G235" s="32"/>
      <c r="H235" s="27"/>
      <c r="I235" s="27"/>
    </row>
    <row r="236" spans="1:9" ht="15.75" customHeight="1" thickBot="1" x14ac:dyDescent="0.25">
      <c r="A236" s="36">
        <v>20586</v>
      </c>
      <c r="B236" s="68" t="s">
        <v>398</v>
      </c>
      <c r="C236" s="68" t="s">
        <v>381</v>
      </c>
      <c r="D236" s="68" t="s">
        <v>169</v>
      </c>
      <c r="E236" s="92" t="s">
        <v>1</v>
      </c>
      <c r="F236" s="40"/>
      <c r="G236" s="37"/>
      <c r="H236" s="42"/>
      <c r="I236" s="38"/>
    </row>
    <row r="237" spans="1:9" ht="26.25" thickBot="1" x14ac:dyDescent="0.25">
      <c r="A237" s="32">
        <v>20596</v>
      </c>
      <c r="B237" s="67" t="s">
        <v>398</v>
      </c>
      <c r="C237" s="67" t="s">
        <v>382</v>
      </c>
      <c r="D237" s="67" t="s">
        <v>258</v>
      </c>
      <c r="E237" s="91" t="s">
        <v>1</v>
      </c>
      <c r="F237" s="27"/>
      <c r="G237" s="32"/>
      <c r="H237" s="27"/>
      <c r="I237" s="27"/>
    </row>
    <row r="238" spans="1:9" ht="39" thickBot="1" x14ac:dyDescent="0.25">
      <c r="A238" s="36">
        <v>22321</v>
      </c>
      <c r="B238" s="68" t="s">
        <v>398</v>
      </c>
      <c r="C238" s="68" t="s">
        <v>383</v>
      </c>
      <c r="D238" s="68" t="s">
        <v>394</v>
      </c>
      <c r="E238" s="92" t="s">
        <v>1</v>
      </c>
      <c r="F238" s="40"/>
      <c r="G238" s="37"/>
      <c r="H238" s="42"/>
      <c r="I238" s="38"/>
    </row>
    <row r="239" spans="1:9" ht="26.25" thickBot="1" x14ac:dyDescent="0.25">
      <c r="A239" s="32">
        <v>22354</v>
      </c>
      <c r="B239" s="67" t="s">
        <v>398</v>
      </c>
      <c r="C239" s="67" t="s">
        <v>384</v>
      </c>
      <c r="D239" s="67" t="s">
        <v>258</v>
      </c>
      <c r="E239" s="91" t="s">
        <v>1</v>
      </c>
      <c r="F239" s="27"/>
      <c r="G239" s="32"/>
      <c r="H239" s="27"/>
      <c r="I239" s="27"/>
    </row>
    <row r="240" spans="1:9" ht="15.75" customHeight="1" thickBot="1" x14ac:dyDescent="0.25">
      <c r="A240" s="36">
        <v>22468</v>
      </c>
      <c r="B240" s="68" t="s">
        <v>398</v>
      </c>
      <c r="C240" s="68" t="s">
        <v>385</v>
      </c>
      <c r="D240" s="68" t="s">
        <v>169</v>
      </c>
      <c r="E240" s="92" t="s">
        <v>1</v>
      </c>
      <c r="F240" s="40"/>
      <c r="G240" s="37"/>
      <c r="H240" s="42"/>
      <c r="I240" s="38"/>
    </row>
    <row r="241" spans="1:9" ht="15.75" customHeight="1" thickBot="1" x14ac:dyDescent="0.25">
      <c r="A241" s="32">
        <v>22717</v>
      </c>
      <c r="B241" s="67" t="s">
        <v>398</v>
      </c>
      <c r="C241" s="67" t="s">
        <v>386</v>
      </c>
      <c r="D241" s="67" t="s">
        <v>169</v>
      </c>
      <c r="E241" s="91" t="s">
        <v>1</v>
      </c>
      <c r="F241" s="27"/>
      <c r="G241" s="32"/>
      <c r="H241" s="27"/>
      <c r="I241" s="27"/>
    </row>
    <row r="242" spans="1:9" ht="15.75" customHeight="1" thickBot="1" x14ac:dyDescent="0.25">
      <c r="A242" s="36">
        <v>22761</v>
      </c>
      <c r="B242" s="68" t="s">
        <v>398</v>
      </c>
      <c r="C242" s="68" t="s">
        <v>387</v>
      </c>
      <c r="D242" s="68" t="s">
        <v>169</v>
      </c>
      <c r="E242" s="92" t="s">
        <v>1</v>
      </c>
      <c r="F242" s="40"/>
      <c r="G242" s="37"/>
      <c r="H242" s="42"/>
      <c r="I242" s="38"/>
    </row>
    <row r="243" spans="1:9" ht="15.75" customHeight="1" thickBot="1" x14ac:dyDescent="0.25">
      <c r="A243" s="32">
        <v>22766</v>
      </c>
      <c r="B243" s="67" t="s">
        <v>398</v>
      </c>
      <c r="C243" s="67" t="s">
        <v>388</v>
      </c>
      <c r="D243" s="67" t="s">
        <v>169</v>
      </c>
      <c r="E243" s="91" t="s">
        <v>1</v>
      </c>
      <c r="F243" s="27"/>
      <c r="G243" s="32"/>
      <c r="H243" s="27"/>
      <c r="I243" s="27"/>
    </row>
    <row r="244" spans="1:9" ht="15.75" customHeight="1" thickBot="1" x14ac:dyDescent="0.25">
      <c r="A244" s="36">
        <v>22942</v>
      </c>
      <c r="B244" s="68" t="s">
        <v>398</v>
      </c>
      <c r="C244" s="68" t="s">
        <v>389</v>
      </c>
      <c r="D244" s="68" t="s">
        <v>169</v>
      </c>
      <c r="E244" s="92" t="s">
        <v>1</v>
      </c>
      <c r="F244" s="40"/>
      <c r="G244" s="37"/>
      <c r="H244" s="42"/>
      <c r="I244" s="38"/>
    </row>
    <row r="245" spans="1:9" ht="26.25" thickBot="1" x14ac:dyDescent="0.25">
      <c r="A245" s="32">
        <v>22979</v>
      </c>
      <c r="B245" s="67" t="s">
        <v>398</v>
      </c>
      <c r="C245" s="67" t="s">
        <v>390</v>
      </c>
      <c r="D245" s="67" t="s">
        <v>394</v>
      </c>
      <c r="E245" s="91" t="s">
        <v>1</v>
      </c>
      <c r="F245" s="27"/>
      <c r="G245" s="32"/>
      <c r="H245" s="27"/>
      <c r="I245" s="27"/>
    </row>
    <row r="246" spans="1:9" ht="39" thickBot="1" x14ac:dyDescent="0.25">
      <c r="A246" s="36">
        <v>23258</v>
      </c>
      <c r="B246" s="68" t="s">
        <v>398</v>
      </c>
      <c r="C246" s="68" t="s">
        <v>391</v>
      </c>
      <c r="D246" s="83" t="s">
        <v>258</v>
      </c>
      <c r="E246" s="92" t="s">
        <v>1</v>
      </c>
      <c r="F246" s="40"/>
      <c r="G246" s="37"/>
      <c r="H246" s="42"/>
      <c r="I246" s="38"/>
    </row>
    <row r="247" spans="1:9" ht="26.25" thickBot="1" x14ac:dyDescent="0.25">
      <c r="A247" s="32">
        <v>23406</v>
      </c>
      <c r="B247" s="67" t="s">
        <v>398</v>
      </c>
      <c r="C247" s="67" t="s">
        <v>392</v>
      </c>
      <c r="D247" s="67" t="s">
        <v>258</v>
      </c>
      <c r="E247" s="91" t="s">
        <v>1</v>
      </c>
      <c r="F247" s="27"/>
      <c r="G247" s="32"/>
      <c r="H247" s="27"/>
      <c r="I247" s="27"/>
    </row>
  </sheetData>
  <mergeCells count="6">
    <mergeCell ref="A8:B8"/>
    <mergeCell ref="A2:I2"/>
    <mergeCell ref="A3:I3"/>
    <mergeCell ref="D4:H4"/>
    <mergeCell ref="D5:H5"/>
    <mergeCell ref="D6:H6"/>
  </mergeCells>
  <conditionalFormatting sqref="E11:E247">
    <cfRule type="cellIs" dxfId="2" priority="1" operator="greaterThan">
      <formula>"Yes"</formula>
    </cfRule>
  </conditionalFormatting>
  <dataValidations count="5">
    <dataValidation type="list" allowBlank="1" sqref="G80:H81 G76:H76 G74:H74 G37:H37 G27:H27 G33:H33 E10:G10 G11 G15:H15 G21:H21 G25:H25 G29:H29 G31:H31 G39:H39 G41:H41 G43:H43 G45:H45 G47:H47 G49:H49 G51:H51 G53:H53 G55:H55 G57:H57 G59:H59 G61:H61 G63:H63 G65:H65 G67:H67 G69:H69 G71:H72 G35:H35 H10:H11 G78:H78" xr:uid="{00000000-0002-0000-0200-000000000000}">
      <formula1>#REF!</formula1>
    </dataValidation>
    <dataValidation type="list" allowBlank="1" sqref="G79:H79 G38:H38 G26:H26 G32:H32 G73:H73 G75:H75 G12:H14 G77:H77 G22:H24 G82:H82 G28:H28 G30:H30 G34:H34 G36:H36 G40:H40 G42:H42 G44:H44 G46:H46 G48:H48 G50:H50 G52:H52 G54:H54 G56:H56 G58:H58 G60:H60 G62:H62 G64:H64 G66:H66 G68:H68 G70:H70 G16:H20" xr:uid="{00000000-0002-0000-0200-000001000000}">
      <formula1>#REF!</formula1>
    </dataValidation>
    <dataValidation type="list" allowBlank="1" showInputMessage="1" showErrorMessage="1" sqref="F11:F82" xr:uid="{4FF463DB-6191-4B10-AE35-52FBC84162D6}">
      <formula1>"1,2,3,4"</formula1>
    </dataValidation>
    <dataValidation type="list" allowBlank="1" showInputMessage="1" showErrorMessage="1" sqref="D11:D247" xr:uid="{E820EA25-393B-43C1-BE3C-32D3B2081E6C}">
      <formula1>"Editorial,1/Technical Low,2/Technical Medium,3/Technical High,4/Technical Critical,Not Categorized"</formula1>
    </dataValidation>
    <dataValidation type="list" allowBlank="1" sqref="E11:E247" xr:uid="{7DE962B1-A4AA-44D8-B620-3AAC8C6E6A87}">
      <formula1>"No,Yes - doesn't need to wait for erratum,Yes - tied to spec change,Not Reviewed"</formula1>
    </dataValidation>
  </dataValidations>
  <hyperlinks>
    <hyperlink ref="A13" r:id="rId1" display="https://bluetooth.atlassian.net/browse/ES-9639" xr:uid="{00000000-0004-0000-0200-000000000000}"/>
    <hyperlink ref="A15" r:id="rId2" display="https://bluetooth.atlassian.net/browse/ES-9743" xr:uid="{00000000-0004-0000-0200-000001000000}"/>
    <hyperlink ref="A17" r:id="rId3" display="https://bluetooth.atlassian.net/browse/ES-9752" xr:uid="{00000000-0004-0000-0200-000002000000}"/>
    <hyperlink ref="A19" r:id="rId4" display="https://bluetooth.atlassian.net/browse/ES-9788" xr:uid="{00000000-0004-0000-0200-000003000000}"/>
    <hyperlink ref="A21" r:id="rId5" display="https://bluetooth.atlassian.net/browse/ES-9805" xr:uid="{00000000-0004-0000-0200-000004000000}"/>
    <hyperlink ref="A23" r:id="rId6" display="https://bluetooth.atlassian.net/browse/ES-9808" xr:uid="{00000000-0004-0000-0200-000005000000}"/>
    <hyperlink ref="A25" r:id="rId7" display="https://bluetooth.atlassian.net/browse/ES-9812" xr:uid="{00000000-0004-0000-0200-000006000000}"/>
    <hyperlink ref="A27" r:id="rId8" display="https://bluetooth.atlassian.net/browse/ES-9882" xr:uid="{00000000-0004-0000-0200-000007000000}"/>
    <hyperlink ref="A29" r:id="rId9" display="https://bluetooth.atlassian.net/browse/ES-9894" xr:uid="{00000000-0004-0000-0200-000008000000}"/>
    <hyperlink ref="A31" r:id="rId10" display="https://bluetooth.atlassian.net/browse/ES-9957" xr:uid="{00000000-0004-0000-0200-000009000000}"/>
    <hyperlink ref="A33" r:id="rId11" display="https://bluetooth.atlassian.net/browse/ES-9964" xr:uid="{00000000-0004-0000-0200-00000A000000}"/>
    <hyperlink ref="A35" r:id="rId12" display="https://bluetooth.atlassian.net/browse/ES-9981" xr:uid="{00000000-0004-0000-0200-00000B000000}"/>
    <hyperlink ref="A37" r:id="rId13" display="https://bluetooth.atlassian.net/browse/ES-9983" xr:uid="{00000000-0004-0000-0200-00000C000000}"/>
    <hyperlink ref="A39" r:id="rId14" display="https://bluetooth.atlassian.net/browse/ES-10024" xr:uid="{00000000-0004-0000-0200-00000D000000}"/>
    <hyperlink ref="A41" r:id="rId15" display="https://bluetooth.atlassian.net/browse/ES-10026" xr:uid="{00000000-0004-0000-0200-00000E000000}"/>
    <hyperlink ref="A43" r:id="rId16" display="https://bluetooth.atlassian.net/browse/ES-10028" xr:uid="{00000000-0004-0000-0200-00000F000000}"/>
    <hyperlink ref="A45" r:id="rId17" display="https://bluetooth.atlassian.net/browse/ES-10066" xr:uid="{00000000-0004-0000-0200-000010000000}"/>
    <hyperlink ref="A47" r:id="rId18" display="https://bluetooth.atlassian.net/browse/ES-10082" xr:uid="{00000000-0004-0000-0200-000011000000}"/>
    <hyperlink ref="A49" r:id="rId19" display="https://bluetooth.atlassian.net/browse/ES-10086" xr:uid="{00000000-0004-0000-0200-000012000000}"/>
    <hyperlink ref="A51" r:id="rId20" display="https://bluetooth.atlassian.net/browse/ES-10100" xr:uid="{00000000-0004-0000-0200-000013000000}"/>
    <hyperlink ref="A53" r:id="rId21" display="https://bluetooth.atlassian.net/browse/ES-10148" xr:uid="{00000000-0004-0000-0200-000014000000}"/>
    <hyperlink ref="A55" r:id="rId22" display="https://bluetooth.atlassian.net/browse/ES-10168" xr:uid="{00000000-0004-0000-0200-000015000000}"/>
    <hyperlink ref="A57" r:id="rId23" display="https://bluetooth.atlassian.net/browse/ES-10296" xr:uid="{00000000-0004-0000-0200-000016000000}"/>
    <hyperlink ref="A59" r:id="rId24" display="https://bluetooth.atlassian.net/browse/ES-10317" xr:uid="{00000000-0004-0000-0200-000017000000}"/>
    <hyperlink ref="A61" r:id="rId25" display="https://bluetooth.atlassian.net/browse/ES-10322" xr:uid="{00000000-0004-0000-0200-000018000000}"/>
    <hyperlink ref="A63" r:id="rId26" display="https://bluetooth.atlassian.net/browse/ES-10344" xr:uid="{00000000-0004-0000-0200-000019000000}"/>
    <hyperlink ref="A65" r:id="rId27" display="https://bluetooth.atlassian.net/browse/ES-10426" xr:uid="{00000000-0004-0000-0200-00001A000000}"/>
    <hyperlink ref="A67" r:id="rId28" display="https://bluetooth.atlassian.net/browse/ES-10515" xr:uid="{00000000-0004-0000-0200-00001B000000}"/>
    <hyperlink ref="A69" r:id="rId29" display="https://bluetooth.atlassian.net/browse/ES-10569" xr:uid="{00000000-0004-0000-0200-00001C000000}"/>
    <hyperlink ref="A71" r:id="rId30" display="https://bluetooth.atlassian.net/browse/ES-10578" xr:uid="{00000000-0004-0000-0200-00001D000000}"/>
    <hyperlink ref="A74" r:id="rId31" display="https://bluetooth.atlassian.net/browse/ES-10664" xr:uid="{00000000-0004-0000-0200-00001E000000}"/>
    <hyperlink ref="A76" r:id="rId32" display="https://bluetooth.atlassian.net/browse/ES-10746" xr:uid="{00000000-0004-0000-0200-00001F000000}"/>
    <hyperlink ref="A78" r:id="rId33" display="https://bluetooth.atlassian.net/browse/ES-10777" xr:uid="{00000000-0004-0000-0200-000020000000}"/>
    <hyperlink ref="A80" r:id="rId34" display="https://bluetooth.atlassian.net/browse/ES-10864" xr:uid="{00000000-0004-0000-0200-000021000000}"/>
    <hyperlink ref="A72" r:id="rId35" display="https://bluetooth.atlassian.net/browse/ES-10635" xr:uid="{B3B8CA25-13B9-4660-992B-34A98429AB4D}"/>
    <hyperlink ref="A81" r:id="rId36" display="https://bluetooth.atlassian.net/browse/ES-10974" xr:uid="{5258D26D-8D4E-46EA-94FC-CB3AE524CEFD}"/>
    <hyperlink ref="A83" r:id="rId37" display="https://bluetooth.atlassian.net/browse/ES-11128" xr:uid="{4DBA1452-99CE-45AE-AC80-F5181661B521}"/>
    <hyperlink ref="A84" r:id="rId38" display="https://bluetooth.atlassian.net/browse/ES-11173" xr:uid="{B969336E-5E1F-4271-ACC0-F153AD989B05}"/>
    <hyperlink ref="A85" r:id="rId39" display="https://bluetooth.atlassian.net/browse/ES-11176" xr:uid="{68125897-976D-4E71-B4FB-D4E7D4B5A99C}"/>
    <hyperlink ref="A86" r:id="rId40" display="https://bluetooth.atlassian.net/browse/ES-11206" xr:uid="{EDA703F5-4C40-4EAF-B61D-0621780ECE0B}"/>
    <hyperlink ref="A87" r:id="rId41" display="https://bluetooth.atlassian.net/browse/ES-11207" xr:uid="{602C75A3-F589-47E5-A72B-C1E1481D79FD}"/>
    <hyperlink ref="A88" r:id="rId42" display="https://bluetooth.atlassian.net/browse/ES-11213" xr:uid="{A5BDB009-5806-47E4-B57A-33E49C8884CD}"/>
    <hyperlink ref="A89" r:id="rId43" display="https://bluetooth.atlassian.net/browse/ES-11249" xr:uid="{7FA22817-8CA1-4F7E-B6D8-8538B91BFAE9}"/>
    <hyperlink ref="A90" r:id="rId44" display="https://bluetooth.atlassian.net/browse/ES-11256" xr:uid="{57032998-5208-49F6-ABBB-2A268433BD6D}"/>
    <hyperlink ref="A91" r:id="rId45" display="https://bluetooth.atlassian.net/browse/ES-11271" xr:uid="{5B80C2EC-1E36-4541-99CC-2D214D21D4D9}"/>
    <hyperlink ref="A92" r:id="rId46" display="https://bluetooth.atlassian.net/browse/ES-11272" xr:uid="{0B3CE443-9071-4546-A523-F3DF8E302993}"/>
    <hyperlink ref="A93" r:id="rId47" display="https://bluetooth.atlassian.net/browse/ES-11273" xr:uid="{DDDFA452-B81D-4C59-A747-B8D985AFD2DB}"/>
    <hyperlink ref="A94" r:id="rId48" display="https://bluetooth.atlassian.net/browse/ES-11275" xr:uid="{5DDC73A6-7824-4FD4-BD32-8B853EAFA4B2}"/>
    <hyperlink ref="A95" r:id="rId49" display="https://bluetooth.atlassian.net/browse/ES-11276" xr:uid="{939BB20A-C3F6-4AE8-B72F-77EA66B87BED}"/>
    <hyperlink ref="A96" r:id="rId50" display="https://bluetooth.atlassian.net/browse/ES-11301" xr:uid="{6344D8F7-62D1-4442-B6EA-F9E275D7A9C3}"/>
    <hyperlink ref="A97" r:id="rId51" display="https://bluetooth.atlassian.net/browse/ES-11302" xr:uid="{E98050CB-1B87-4D2E-B2C1-F7C6C2FF1788}"/>
    <hyperlink ref="A98" r:id="rId52" display="https://bluetooth.atlassian.net/browse/ES-11309" xr:uid="{4EBED832-990E-466F-AB1D-838F2F544072}"/>
    <hyperlink ref="A99" r:id="rId53" display="https://bluetooth.atlassian.net/browse/ES-11310" xr:uid="{2A96D11B-E1C9-42B0-A671-FA7AA92A92D2}"/>
    <hyperlink ref="A100" r:id="rId54" display="https://bluetooth.atlassian.net/browse/ES-11322" xr:uid="{242393FE-3447-40A2-9DB8-952FD2490777}"/>
    <hyperlink ref="A101" r:id="rId55" display="https://bluetooth.atlassian.net/browse/ES-11329" xr:uid="{0672E1B8-9FDC-4937-BABA-0A65BB7C2C3A}"/>
    <hyperlink ref="A102" r:id="rId56" display="https://bluetooth.atlassian.net/browse/ES-11341" xr:uid="{449FC803-6DF6-49F7-B362-9DD4AB7CC465}"/>
    <hyperlink ref="A103" r:id="rId57" display="https://bluetooth.atlassian.net/browse/ES-11358" xr:uid="{F35DE9DA-B1D4-4B30-AD68-3063BEFDF836}"/>
    <hyperlink ref="A104" r:id="rId58" display="https://bluetooth.atlassian.net/browse/ES-11359" xr:uid="{4D8250F2-0AAD-4654-9CF2-0DD021AC6A4C}"/>
    <hyperlink ref="A105" r:id="rId59" display="https://bluetooth.atlassian.net/browse/ES-11384" xr:uid="{2A7A470D-967D-4F69-AF17-626933BF1D65}"/>
    <hyperlink ref="A106" r:id="rId60" display="https://bluetooth.atlassian.net/browse/ES-11392" xr:uid="{FA2372F4-8083-42C8-AD15-4384E22441D5}"/>
    <hyperlink ref="A107" r:id="rId61" display="https://bluetooth.atlassian.net/browse/ES-11394" xr:uid="{1A43C406-05C7-4BD6-985D-1105CCFB3A5B}"/>
    <hyperlink ref="A108" r:id="rId62" display="https://bluetooth.atlassian.net/browse/ES-11414" xr:uid="{037A331B-69CF-4244-AC4C-A453A9C69491}"/>
    <hyperlink ref="A109" r:id="rId63" display="https://bluetooth.atlassian.net/browse/ES-11415" xr:uid="{8705D6B4-7B60-4583-96D7-0A2B5C174A70}"/>
    <hyperlink ref="A110" r:id="rId64" display="https://bluetooth.atlassian.net/browse/ES-11416" xr:uid="{8DA9B2CC-1C2D-45B3-8038-9AC4B8A1B9CE}"/>
    <hyperlink ref="A111" r:id="rId65" display="https://bluetooth.atlassian.net/browse/ES-11627" xr:uid="{50ADF941-63F7-44B6-8801-48A4C1FBA233}"/>
    <hyperlink ref="A112" r:id="rId66" display="https://bluetooth.atlassian.net/browse/ES-11700" xr:uid="{99006FDE-3EC4-4FE1-B8FB-C19676F75DCF}"/>
    <hyperlink ref="A113" r:id="rId67" display="https://bluetooth.atlassian.net/browse/ES-11712" xr:uid="{42EC5828-D61F-4772-8875-CD4943E3F82E}"/>
    <hyperlink ref="A114" r:id="rId68" display="https://bluetooth.atlassian.net/browse/ES-11737" xr:uid="{6BA8CC83-5015-4756-B38D-AF245C70C46A}"/>
    <hyperlink ref="A115" r:id="rId69" display="https://bluetooth.atlassian.net/browse/ES-11799" xr:uid="{53BB5B0A-E62C-4174-9C78-DA77AB2F3D30}"/>
    <hyperlink ref="A116" r:id="rId70" display="https://bluetooth.atlassian.net/browse/ES-11802" xr:uid="{EAF13B6D-72E2-4F86-A80B-7CCAAAB56BC5}"/>
    <hyperlink ref="A117" r:id="rId71" display="https://bluetooth.atlassian.net/browse/ES-11836" xr:uid="{40EAA5AD-6E74-4854-93E6-70D0E275E9CA}"/>
    <hyperlink ref="A118" r:id="rId72" display="https://bluetooth.atlassian.net/browse/ES-11850" xr:uid="{1629B441-5101-4B9E-B3F5-5A03F3032576}"/>
    <hyperlink ref="A119" r:id="rId73" display="https://bluetooth.atlassian.net/browse/ES-11901" xr:uid="{FE810F7B-BA24-438E-BBEA-BCD873F3F09E}"/>
    <hyperlink ref="A120" r:id="rId74" display="https://bluetooth.atlassian.net/browse/ES-11922" xr:uid="{C7EA0FA3-9C39-4C63-AB9D-BA883AE1EEC3}"/>
    <hyperlink ref="A121" r:id="rId75" display="https://bluetooth.atlassian.net/browse/ES-11936" xr:uid="{AC83400F-C45F-434C-B239-EF94F21CAF61}"/>
    <hyperlink ref="A122" r:id="rId76" display="https://bluetooth.atlassian.net/browse/ES-11940" xr:uid="{F84E965F-F530-4298-A215-7E57F02C9060}"/>
    <hyperlink ref="A123" r:id="rId77" display="https://bluetooth.atlassian.net/browse/ES-11976" xr:uid="{CB00C6CD-9456-4DE4-8E06-69504E37E640}"/>
    <hyperlink ref="A124" r:id="rId78" display="https://bluetooth.atlassian.net/browse/ES-11977" xr:uid="{8B9CF799-58A2-4E48-84BA-7EC0F37BC01A}"/>
    <hyperlink ref="A125" r:id="rId79" display="https://bluetooth.atlassian.net/browse/ES-11978" xr:uid="{D95A2B70-1CEA-4070-9154-8856D8E5B746}"/>
    <hyperlink ref="A126" r:id="rId80" display="https://bluetooth.atlassian.net/browse/ES-11991" xr:uid="{0EC20A4C-12C2-4E79-800D-DC279D442984}"/>
    <hyperlink ref="A127" r:id="rId81" display="https://bluetooth.atlassian.net/browse/ES-12006" xr:uid="{0409321D-D08A-4BB5-8905-D6CF6F2AF20E}"/>
    <hyperlink ref="A128" r:id="rId82" display="https://bluetooth.atlassian.net/browse/ES-12013" xr:uid="{79CD90F7-E7F1-45A7-8F56-897500744253}"/>
    <hyperlink ref="A129" r:id="rId83" display="https://bluetooth.atlassian.net/browse/ES-12046" xr:uid="{CE610776-1B1D-4B54-9776-FD3F4D7996A5}"/>
    <hyperlink ref="A130" r:id="rId84" display="https://bluetooth.atlassian.net/browse/ES-12079" xr:uid="{A157EF57-1684-4A30-B4AF-79C4CBBF2A25}"/>
    <hyperlink ref="A131" r:id="rId85" display="https://bluetooth.atlassian.net/browse/ES-12092" xr:uid="{6BB4D4B8-3BFB-42C7-AF0F-BD02D7882235}"/>
    <hyperlink ref="A132" r:id="rId86" display="https://bluetooth.atlassian.net/browse/ES-12111" xr:uid="{F6FA0630-CFB8-476E-8471-9BE319A52420}"/>
    <hyperlink ref="A133" r:id="rId87" display="https://bluetooth.atlassian.net/browse/ES-12154" xr:uid="{032CEAFD-834F-4D12-BB37-8BE276E57F5D}"/>
    <hyperlink ref="A134" r:id="rId88" display="https://bluetooth.atlassian.net/browse/ES-12226" xr:uid="{9AB30630-6678-42CF-98E5-397D43D6BFC7}"/>
    <hyperlink ref="A135" r:id="rId89" display="https://bluetooth.atlassian.net/browse/ES-12277" xr:uid="{2B66F2A7-D0C4-4EEB-8085-7F51E8AE43C4}"/>
    <hyperlink ref="A136" r:id="rId90" display="https://bluetooth.atlassian.net/browse/ES-12390" xr:uid="{6A7DCB8E-12CA-4453-826D-9319E8FC933C}"/>
    <hyperlink ref="A137" r:id="rId91" display="https://bluetooth.atlassian.net/browse/ES-12403" xr:uid="{19B617A1-8982-425C-942B-F4856676C751}"/>
    <hyperlink ref="A138" r:id="rId92" display="https://bluetooth.atlassian.net/browse/ES-12426" xr:uid="{72CC73E5-5535-4D65-A583-BFEE7D59B6E4}"/>
    <hyperlink ref="A139" r:id="rId93" display="https://bluetooth.atlassian.net/browse/ES-12439" xr:uid="{004DDC0A-D24D-4E85-96F4-20BD13FA53F1}"/>
    <hyperlink ref="A140" r:id="rId94" display="https://bluetooth.atlassian.net/browse/ES-12543" xr:uid="{C3EF3E28-2A4C-46D5-AC56-1025DE9F0D6C}"/>
    <hyperlink ref="A141" r:id="rId95" display="https://bluetooth.atlassian.net/browse/ES-12556" xr:uid="{7DE04BEB-C51A-4257-BC04-38F1CD582888}"/>
    <hyperlink ref="A142" r:id="rId96" display="https://bluetooth.atlassian.net/browse/ES-12579" xr:uid="{2043AB53-3FF6-4701-A4DE-954DDA72D879}"/>
    <hyperlink ref="A143" r:id="rId97" display="https://bluetooth.atlassian.net/browse/ES-12581" xr:uid="{3A06A687-563A-4697-98DA-2D0B6AF4CF71}"/>
    <hyperlink ref="A144" r:id="rId98" display="https://bluetooth.atlassian.net/browse/ES-12582" xr:uid="{E7E0C5C6-CE89-42D6-A701-ED0029ADDC8C}"/>
    <hyperlink ref="A145" r:id="rId99" display="https://bluetooth.atlassian.net/browse/ES-12586" xr:uid="{4533F344-9CDB-4F34-8B73-DB749B79C174}"/>
    <hyperlink ref="A146" r:id="rId100" display="https://bluetooth.atlassian.net/browse/ES-12587" xr:uid="{FC5D2C99-630B-43BD-9712-3E57779CAEBF}"/>
    <hyperlink ref="A147" r:id="rId101" display="https://bluetooth.atlassian.net/browse/ES-12781" xr:uid="{2657D957-2F7B-4960-A312-5538B4B03D95}"/>
    <hyperlink ref="A148" r:id="rId102" display="https://bluetooth.atlassian.net/browse/ES-12825" xr:uid="{14898ABA-27C1-4831-BD64-4DB9B3212362}"/>
    <hyperlink ref="A149" r:id="rId103" display="https://bluetooth.atlassian.net/browse/ES-12834" xr:uid="{00F61D11-AFFC-4BF7-B131-6BF5A408621A}"/>
    <hyperlink ref="A150" r:id="rId104" display="https://bluetooth.atlassian.net/browse/ES-12871" xr:uid="{1375AE4D-239A-4C08-A65E-C86AD60EE955}"/>
    <hyperlink ref="A151" r:id="rId105" display="https://bluetooth.atlassian.net/browse/ES-12975" xr:uid="{9C6A9E43-B720-4EF4-AB19-9D622EF81D4E}"/>
    <hyperlink ref="A152" r:id="rId106" display="https://bluetooth.atlassian.net/browse/ES-13008" xr:uid="{573A8362-E0A9-49E3-9992-9DBB8786E45B}"/>
    <hyperlink ref="A153" r:id="rId107" display="https://bluetooth.atlassian.net/browse/ES-13010" xr:uid="{5215EE97-F6C0-4534-B3EC-690A44AB8AD4}"/>
    <hyperlink ref="A154" r:id="rId108" display="https://bluetooth.atlassian.net/browse/ES-13030" xr:uid="{4D315FFF-44AD-4975-9893-713ED0B48AFA}"/>
    <hyperlink ref="A155" r:id="rId109" display="https://bluetooth.atlassian.net/browse/ES-13084" xr:uid="{F8B067FF-7C9A-4961-8811-55A76E6FF699}"/>
    <hyperlink ref="A156" r:id="rId110" display="https://bluetooth.atlassian.net/browse/ES-13101" xr:uid="{39823052-46ED-4BD0-AA95-E56818D57C3C}"/>
    <hyperlink ref="A157" r:id="rId111" display="https://bluetooth.atlassian.net/browse/ES-13124" xr:uid="{06FAB22B-05EC-4189-ABDD-74F97D507AB4}"/>
    <hyperlink ref="A158" r:id="rId112" display="https://bluetooth.atlassian.net/browse/ES-13171" xr:uid="{FF9438B0-32AE-46D5-84CB-42755D85854E}"/>
    <hyperlink ref="A159" r:id="rId113" display="https://bluetooth.atlassian.net/browse/ES-13217" xr:uid="{E6D11798-8E97-4F2D-B9D7-0AB67358ADD5}"/>
    <hyperlink ref="A160" r:id="rId114" display="https://bluetooth.atlassian.net/browse/ES-13331" xr:uid="{C7437CE3-5CA3-4DF4-9B75-E25116E5C7DE}"/>
    <hyperlink ref="A161" r:id="rId115" display="https://bluetooth.atlassian.net/browse/ES-13430" xr:uid="{E7CAA812-715D-4986-A920-0CEB96FBC6B9}"/>
    <hyperlink ref="A162" r:id="rId116" display="https://bluetooth.atlassian.net/browse/ES-13433" xr:uid="{CD883E09-D056-4280-BD16-86F2E813697D}"/>
    <hyperlink ref="A163" r:id="rId117" display="https://bluetooth.atlassian.net/browse/ES-13443" xr:uid="{FBBE9402-628C-484F-8C60-B4FE5370291C}"/>
    <hyperlink ref="A164" r:id="rId118" display="https://bluetooth.atlassian.net/browse/ES-13446" xr:uid="{37A8933F-EDD9-4C75-8E1E-1DA1551A3AC5}"/>
    <hyperlink ref="A165" r:id="rId119" display="https://bluetooth.atlassian.net/browse/ES-13506" xr:uid="{88D5214B-368C-47C5-8185-8E10425D573D}"/>
    <hyperlink ref="A166" r:id="rId120" display="https://bluetooth.atlassian.net/browse/ES-14731" xr:uid="{B4BD1757-6BCE-47F7-A5F7-6C27D65DCCDA}"/>
    <hyperlink ref="A167" r:id="rId121" display="https://bluetooth.atlassian.net/browse/ES-14734" xr:uid="{C46C7A2F-5A21-4ED7-BEB0-B3566AD85958}"/>
    <hyperlink ref="A168" r:id="rId122" display="https://bluetooth.atlassian.net/browse/ES-14743" xr:uid="{E6D1B391-CD07-436D-9803-23E9A5CDDF96}"/>
    <hyperlink ref="A169" r:id="rId123" display="https://bluetooth.atlassian.net/browse/ES-14745" xr:uid="{24BAB8DB-A5BF-407D-B217-A7B293BD81E4}"/>
    <hyperlink ref="A170" r:id="rId124" display="https://bluetooth.atlassian.net/browse/ES-14804" xr:uid="{66706A29-C3C9-4F7C-8078-93A4D49BFE20}"/>
    <hyperlink ref="A171" r:id="rId125" display="https://bluetooth.atlassian.net/browse/ES-14814" xr:uid="{C3CFFE52-38C5-4237-AA7E-8F60B2C83650}"/>
    <hyperlink ref="A172" r:id="rId126" display="https://bluetooth.atlassian.net/browse/ES-14815" xr:uid="{B121D59E-EF62-4972-B9C8-A4E5047C34E9}"/>
    <hyperlink ref="A173" r:id="rId127" display="https://bluetooth.atlassian.net/browse/ES-14885" xr:uid="{C91E464F-AD97-4441-9B9D-D28E07FA185B}"/>
    <hyperlink ref="A174" r:id="rId128" display="https://bluetooth.atlassian.net/browse/ES-14921" xr:uid="{CD995B6B-E8AD-4A82-A884-9B915F86CD43}"/>
    <hyperlink ref="A175" r:id="rId129" display="https://bluetooth.atlassian.net/browse/ES-15011" xr:uid="{01A574A0-CAF6-4C34-8A82-F1C0E1B32376}"/>
    <hyperlink ref="A176" r:id="rId130" display="https://bluetooth.atlassian.net/browse/ES-15080" xr:uid="{A161694F-0C79-43E5-B17F-857D7F270371}"/>
    <hyperlink ref="A177" r:id="rId131" display="https://bluetooth.atlassian.net/browse/ES-15106" xr:uid="{0D960548-D21E-4ACD-88E1-1A04DCED9571}"/>
    <hyperlink ref="A178" r:id="rId132" display="https://bluetooth.atlassian.net/browse/ES-15155" xr:uid="{8B834D82-3867-46FA-9C93-5365F91D713C}"/>
    <hyperlink ref="A179" r:id="rId133" display="https://bluetooth.atlassian.net/browse/ES-15210" xr:uid="{99C6E9D0-213C-4635-92B7-88D77C7C8278}"/>
    <hyperlink ref="A180" r:id="rId134" display="https://bluetooth.atlassian.net/browse/ES-15335" xr:uid="{F865AE83-6487-490F-8EF4-F36B39EDC5B9}"/>
    <hyperlink ref="A181" r:id="rId135" display="https://bluetooth.atlassian.net/browse/ES-15456" xr:uid="{74BEB2DD-5FF5-4C1E-B993-7141A9582CA1}"/>
    <hyperlink ref="A182" r:id="rId136" display="https://bluetooth.atlassian.net/browse/ES-15457" xr:uid="{50BAF4F0-4857-46F0-8F57-81EAA777552B}"/>
    <hyperlink ref="A183" r:id="rId137" display="https://bluetooth.atlassian.net/browse/ES-15458" xr:uid="{FAF4B05C-AC7F-410C-9833-06D305E6CBC8}"/>
    <hyperlink ref="A184" r:id="rId138" display="https://bluetooth.atlassian.net/browse/ES-15499" xr:uid="{6A68ED70-DE4F-4F23-ACA8-AFCE901B56CD}"/>
    <hyperlink ref="A185" r:id="rId139" display="https://bluetooth.atlassian.net/browse/ES-15696" xr:uid="{702FBFB6-1948-4C8F-B0D1-0F64FF99887E}"/>
    <hyperlink ref="A186" r:id="rId140" display="https://bluetooth.atlassian.net/browse/ES-15755" xr:uid="{F7B108CE-637E-4B50-8C50-A01D61240BAB}"/>
    <hyperlink ref="A187" r:id="rId141" display="https://bluetooth.atlassian.net/browse/ES-15875" xr:uid="{ECCE4564-54DD-46F0-B55E-8E370508C21B}"/>
    <hyperlink ref="A188" r:id="rId142" display="https://bluetooth.atlassian.net/browse/ES-15889" xr:uid="{7C06AFD9-FB43-4189-8467-8B709055C2BF}"/>
    <hyperlink ref="A189" r:id="rId143" display="https://bluetooth.atlassian.net/browse/ES-16334" xr:uid="{C39CEB59-C4AE-458C-8D9F-98CA2D9E5FB7}"/>
    <hyperlink ref="A190" r:id="rId144" display="https://bluetooth.atlassian.net/browse/ES-16350" xr:uid="{74DDCF65-AE99-4208-A6B9-134EE74D79D9}"/>
    <hyperlink ref="A191" r:id="rId145" display="https://bluetooth.atlassian.net/browse/ES-16386" xr:uid="{2FB23E40-5BC5-4FF3-81D5-A60BA3194DE9}"/>
    <hyperlink ref="A192" r:id="rId146" display="https://bluetooth.atlassian.net/browse/ES-16391" xr:uid="{68224E43-90EC-4A82-A49A-15BD293EB717}"/>
    <hyperlink ref="A193" r:id="rId147" display="https://bluetooth.atlassian.net/browse/ES-16402" xr:uid="{65145056-8320-4364-AA9A-BDCC519C4550}"/>
    <hyperlink ref="A194" r:id="rId148" display="https://bluetooth.atlassian.net/browse/ES-16408" xr:uid="{E4D273E7-B4C2-4283-937A-529C03303B9A}"/>
    <hyperlink ref="A195" r:id="rId149" display="https://bluetooth.atlassian.net/browse/ES-16436" xr:uid="{CA54B9DC-702A-4105-8361-DAEAB958FFF8}"/>
    <hyperlink ref="A196" r:id="rId150" display="https://bluetooth.atlassian.net/browse/ES-16462" xr:uid="{131DF583-FA3D-4767-B05E-06BF58AB7A64}"/>
    <hyperlink ref="A197" r:id="rId151" display="https://bluetooth.atlassian.net/browse/ES-16701" xr:uid="{9B515ABC-8BC1-4B2F-89FD-498B47DA39EF}"/>
    <hyperlink ref="A198" r:id="rId152" display="https://bluetooth.atlassian.net/browse/ES-16827" xr:uid="{85906975-2B8F-460C-A9DF-C999C79659AC}"/>
    <hyperlink ref="A199" r:id="rId153" display="https://bluetooth.atlassian.net/browse/ES-16847" xr:uid="{FD4719ED-D6FC-4596-A28F-FC25DB011213}"/>
    <hyperlink ref="A200" r:id="rId154" display="https://bluetooth.atlassian.net/browse/ES-16870" xr:uid="{A583A27D-2CF6-40B1-9810-0D7CEC171B14}"/>
    <hyperlink ref="A201" r:id="rId155" display="https://bluetooth.atlassian.net/browse/ES-16871" xr:uid="{79A8ABDF-21E7-4F28-B7B5-4BA70C57DEAC}"/>
    <hyperlink ref="A202" r:id="rId156" display="https://bluetooth.atlassian.net/browse/ES-17029" xr:uid="{7D80CE5A-9C56-4985-A508-10E8685E3B66}"/>
    <hyperlink ref="A203" r:id="rId157" display="https://bluetooth.atlassian.net/browse/ES-17059" xr:uid="{45BF82B8-2B80-4FEE-8645-9679AEA165A6}"/>
    <hyperlink ref="A204" r:id="rId158" display="https://bluetooth.atlassian.net/browse/ES-17093" xr:uid="{93C03E55-202A-47E1-8C81-486BBF79F553}"/>
    <hyperlink ref="A205" r:id="rId159" display="https://bluetooth.atlassian.net/browse/ES-17158" xr:uid="{DC757E2D-5175-461D-92B4-D993169600B6}"/>
    <hyperlink ref="A206" r:id="rId160" display="https://bluetooth.atlassian.net/browse/ES-17203" xr:uid="{5130FE93-BE17-4A0F-AE79-6F152ACA38A5}"/>
    <hyperlink ref="A207" r:id="rId161" display="https://bluetooth.atlassian.net/browse/ES-17215" xr:uid="{C05FEFEE-F63F-4C46-BB62-8778623001EC}"/>
    <hyperlink ref="A208" r:id="rId162" display="https://bluetooth.atlassian.net/browse/ES-17341" xr:uid="{314B3729-069D-4746-916F-03829C3CB036}"/>
    <hyperlink ref="A209" r:id="rId163" display="https://bluetooth.atlassian.net/browse/ES-17345" xr:uid="{B381C432-432F-4D07-B989-17586E93B847}"/>
    <hyperlink ref="A210" r:id="rId164" display="https://bluetooth.atlassian.net/browse/ES-17348" xr:uid="{19E3FCCF-7A2E-41BF-A6C6-4748762F0BBC}"/>
    <hyperlink ref="A211" r:id="rId165" display="https://bluetooth.atlassian.net/browse/ES-17364" xr:uid="{F5F8B2D8-8E1D-4775-A7B5-5EA1600B2AA6}"/>
    <hyperlink ref="A212" r:id="rId166" display="https://bluetooth.atlassian.net/browse/ES-17369" xr:uid="{7FCB623D-2654-4B40-92DB-44873EA652F2}"/>
    <hyperlink ref="A213" r:id="rId167" display="https://bluetooth.atlassian.net/browse/ES-17376" xr:uid="{C7C91CE7-2D7C-4C9B-B59C-1E513BFCC2A3}"/>
    <hyperlink ref="A214" r:id="rId168" display="https://bluetooth.atlassian.net/browse/ES-17624" xr:uid="{8281DCF0-274D-441D-BE23-21FD487D2DFD}"/>
    <hyperlink ref="A215" r:id="rId169" display="https://bluetooth.atlassian.net/browse/ES-17955" xr:uid="{65E0D725-D8C5-4B00-9724-15AC04C173ED}"/>
    <hyperlink ref="A216" r:id="rId170" display="https://bluetooth.atlassian.net/browse/ES-18051" xr:uid="{3A423B72-DC48-47D5-AB77-FCA4827BAB1B}"/>
    <hyperlink ref="A217" r:id="rId171" display="https://bluetooth.atlassian.net/browse/ES-18071" xr:uid="{37B67592-7BDD-4B4F-851F-A24E6DDF672E}"/>
    <hyperlink ref="A218" r:id="rId172" display="https://bluetooth.atlassian.net/browse/ES-18117" xr:uid="{B75A37C6-B2BB-4A19-85F4-6D950503172B}"/>
    <hyperlink ref="A219" r:id="rId173" display="https://bluetooth.atlassian.net/browse/ES-18131" xr:uid="{3E0F278C-EDAC-454F-B3BE-A7562102F79D}"/>
    <hyperlink ref="A220" r:id="rId174" display="https://bluetooth.atlassian.net/browse/ES-18137" xr:uid="{DBBBCF1C-64BA-4413-BB94-5EE8F5172875}"/>
    <hyperlink ref="A221" r:id="rId175" display="https://bluetooth.atlassian.net/browse/ES-18181" xr:uid="{7028BF8B-C39D-4F68-9904-FDB17E03A4DD}"/>
    <hyperlink ref="A222" r:id="rId176" display="https://bluetooth.atlassian.net/browse/ES-18316" xr:uid="{4598310D-B4C7-4E63-B79A-0C833C665C93}"/>
    <hyperlink ref="A223" r:id="rId177" display="https://bluetooth.atlassian.net/browse/ES-18469" xr:uid="{1C4F3532-6669-4EFD-B650-947AC3763C9E}"/>
    <hyperlink ref="A224" r:id="rId178" display="https://bluetooth.atlassian.net/browse/ES-18487" xr:uid="{DB0A1A5E-4162-42C3-9C5C-F66EA471A3D0}"/>
    <hyperlink ref="A225" r:id="rId179" display="https://bluetooth.atlassian.net/browse/ES-18491" xr:uid="{4DF85821-9DE0-4B87-9685-5226DB4134BE}"/>
    <hyperlink ref="A226" r:id="rId180" display="https://bluetooth.atlassian.net/browse/ES-18741" xr:uid="{761766C6-5761-4551-9835-6D50E3F0FA8A}"/>
    <hyperlink ref="A227" r:id="rId181" display="https://bluetooth.atlassian.net/browse/ES-18932" xr:uid="{DF4226A3-A802-4658-8C35-0308660499AB}"/>
    <hyperlink ref="A228" r:id="rId182" display="https://bluetooth.atlassian.net/browse/ES-19041" xr:uid="{17C4D6AF-575F-4530-A892-9005CE0E0A0B}"/>
    <hyperlink ref="A229" r:id="rId183" display="https://bluetooth.atlassian.net/browse/ES-19118" xr:uid="{7AFB4BC6-A5AB-4260-B9B9-BDC20128CBA0}"/>
    <hyperlink ref="A230" r:id="rId184" display="https://bluetooth.atlassian.net/browse/ES-19250" xr:uid="{4CF0858D-141A-41B1-9D8B-5E63C9ECCE66}"/>
    <hyperlink ref="A231" r:id="rId185" display="https://bluetooth.atlassian.net/browse/ES-20514" xr:uid="{8CF6B393-C8A8-4F24-9DEB-5AE18D4C80AA}"/>
    <hyperlink ref="A232" r:id="rId186" display="https://bluetooth.atlassian.net/browse/ES-20541" xr:uid="{B536A903-6AAE-415E-B77D-D7AE6D18D314}"/>
    <hyperlink ref="A233" r:id="rId187" display="https://bluetooth.atlassian.net/browse/ES-20554" xr:uid="{18C4BA4F-A46C-4B3A-BFEA-80BB66CA69FF}"/>
    <hyperlink ref="A234" r:id="rId188" display="https://bluetooth.atlassian.net/browse/ES-20568" xr:uid="{88028980-3287-4344-9F08-4F3B3207363F}"/>
    <hyperlink ref="A235" r:id="rId189" display="https://bluetooth.atlassian.net/browse/ES-20574" xr:uid="{D9D19645-7AD7-4530-BB65-2CEDEC2C87DE}"/>
    <hyperlink ref="A236" r:id="rId190" display="https://bluetooth.atlassian.net/browse/ES-20586" xr:uid="{74D60CB8-3F44-4DBC-AD9F-5102EBBEBCEF}"/>
    <hyperlink ref="A237" r:id="rId191" display="https://bluetooth.atlassian.net/browse/ES-20596" xr:uid="{FAA59B97-C859-4DDA-8ACC-74BCEE81EEC7}"/>
    <hyperlink ref="A238" r:id="rId192" display="https://bluetooth.atlassian.net/browse/ES-22321" xr:uid="{C0DE4169-07C1-4B18-A1CB-D0AFE3A6BFB5}"/>
    <hyperlink ref="A239" r:id="rId193" display="https://bluetooth.atlassian.net/browse/ES-22354" xr:uid="{0835459F-CD22-4BE9-AA18-2D124E97ECA9}"/>
    <hyperlink ref="A240" r:id="rId194" display="https://bluetooth.atlassian.net/browse/ES-22468" xr:uid="{B5E05548-A07E-48C0-A651-30CB098D6ED5}"/>
    <hyperlink ref="A241" r:id="rId195" display="https://bluetooth.atlassian.net/browse/ES-22717" xr:uid="{3521B732-EEB6-4C8E-880F-A71FE6DBAB2C}"/>
    <hyperlink ref="A242" r:id="rId196" display="https://bluetooth.atlassian.net/browse/ES-22761" xr:uid="{57BE11F5-43D8-486E-AB6E-9BE537D62E86}"/>
    <hyperlink ref="A243" r:id="rId197" display="https://bluetooth.atlassian.net/browse/ES-22766" xr:uid="{95253F3C-F982-480E-8E99-CFC5B1FD9C4A}"/>
    <hyperlink ref="A244" r:id="rId198" display="https://bluetooth.atlassian.net/browse/ES-22942" xr:uid="{F087922D-9FED-461C-83AA-B6FEB605FADA}"/>
    <hyperlink ref="A245" r:id="rId199" display="https://bluetooth.atlassian.net/browse/ES-22979" xr:uid="{A0B637A1-B5D2-4451-B62C-324FEB346A07}"/>
    <hyperlink ref="A246" r:id="rId200" display="https://bluetooth.atlassian.net/browse/ES-23258" xr:uid="{785E1F9D-7E62-4AA3-8962-E6664621F30E}"/>
    <hyperlink ref="A247" r:id="rId201" display="https://bluetooth.atlassian.net/browse/ES-23406" xr:uid="{71A59517-AD18-4419-85D0-1098DC65998D}"/>
  </hyperlinks>
  <pageMargins left="0.7" right="0.7" top="0.75" bottom="0.75" header="0.3" footer="0.3"/>
  <pageSetup paperSize="9" orientation="portrait" horizontalDpi="300" verticalDpi="300" r:id="rId2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B1A0C7"/>
    <outlinePr summaryBelow="0" summaryRight="0"/>
  </sheetPr>
  <dimension ref="A1:I198"/>
  <sheetViews>
    <sheetView zoomScaleNormal="100" workbookViewId="0">
      <selection activeCell="B1" sqref="B1"/>
    </sheetView>
  </sheetViews>
  <sheetFormatPr defaultColWidth="14.42578125" defaultRowHeight="15.75" customHeight="1" x14ac:dyDescent="0.2"/>
  <cols>
    <col min="1" max="1" width="14.5703125" style="1" customWidth="1"/>
    <col min="2" max="2" width="27.85546875" style="1" customWidth="1"/>
    <col min="3" max="3" width="38.42578125" customWidth="1"/>
    <col min="4" max="4" width="11.85546875" bestFit="1" customWidth="1"/>
    <col min="5" max="5" width="14.42578125" style="3" customWidth="1"/>
    <col min="6" max="6" width="11.28515625" style="3" customWidth="1"/>
    <col min="7" max="7" width="9.7109375" style="3" customWidth="1"/>
    <col min="8" max="8" width="14.42578125" style="3" customWidth="1"/>
    <col min="9" max="9" width="44.85546875" customWidth="1"/>
  </cols>
  <sheetData>
    <row r="1" spans="1:9" ht="28.5" customHeight="1" thickBot="1" x14ac:dyDescent="0.35">
      <c r="A1" s="19" t="s">
        <v>27</v>
      </c>
      <c r="B1" s="22"/>
      <c r="C1" s="29"/>
      <c r="D1" s="29"/>
      <c r="E1" s="30"/>
      <c r="F1" s="30"/>
      <c r="G1" s="30"/>
      <c r="H1" s="30"/>
      <c r="I1" s="29"/>
    </row>
    <row r="2" spans="1:9" ht="66.75" customHeight="1" thickBot="1" x14ac:dyDescent="0.25">
      <c r="A2" s="103" t="s">
        <v>20</v>
      </c>
      <c r="B2" s="104"/>
      <c r="C2" s="104"/>
      <c r="D2" s="104"/>
      <c r="E2" s="104"/>
      <c r="F2" s="104"/>
      <c r="G2" s="104"/>
      <c r="H2" s="104"/>
      <c r="I2" s="105"/>
    </row>
    <row r="3" spans="1:9" ht="51.95" customHeight="1" thickBot="1" x14ac:dyDescent="0.25">
      <c r="A3" s="103" t="s">
        <v>21</v>
      </c>
      <c r="B3" s="104"/>
      <c r="C3" s="104"/>
      <c r="D3" s="104"/>
      <c r="E3" s="104"/>
      <c r="F3" s="104"/>
      <c r="G3" s="104"/>
      <c r="H3" s="104"/>
      <c r="I3" s="104"/>
    </row>
    <row r="4" spans="1:9" s="4" customFormat="1" ht="30.75" customHeight="1" thickBot="1" x14ac:dyDescent="0.3">
      <c r="A4" s="33" t="s">
        <v>6</v>
      </c>
      <c r="B4" s="34" t="s">
        <v>4</v>
      </c>
      <c r="C4" s="33" t="s">
        <v>22</v>
      </c>
      <c r="D4" s="111" t="s">
        <v>7</v>
      </c>
      <c r="E4" s="112"/>
      <c r="F4" s="112"/>
      <c r="G4" s="112"/>
      <c r="H4" s="112"/>
      <c r="I4" s="35" t="s">
        <v>16</v>
      </c>
    </row>
    <row r="5" spans="1:9" s="4" customFormat="1" ht="54.95" customHeight="1" thickBot="1" x14ac:dyDescent="0.3">
      <c r="A5" s="21" t="s">
        <v>26</v>
      </c>
      <c r="B5" s="21">
        <v>43480</v>
      </c>
      <c r="C5" s="21" t="s">
        <v>8</v>
      </c>
      <c r="D5" s="109" t="s">
        <v>29</v>
      </c>
      <c r="E5" s="110"/>
      <c r="F5" s="110"/>
      <c r="G5" s="110"/>
      <c r="H5" s="110"/>
      <c r="I5" s="28" t="s">
        <v>15</v>
      </c>
    </row>
    <row r="6" spans="1:9" s="4" customFormat="1" ht="207" customHeight="1" thickBot="1" x14ac:dyDescent="0.3">
      <c r="A6" s="65" t="s">
        <v>221</v>
      </c>
      <c r="B6" s="65">
        <v>45181</v>
      </c>
      <c r="C6" s="65" t="s">
        <v>8</v>
      </c>
      <c r="D6" s="106" t="s">
        <v>547</v>
      </c>
      <c r="E6" s="107"/>
      <c r="F6" s="107"/>
      <c r="G6" s="107"/>
      <c r="H6" s="107"/>
      <c r="I6" s="66" t="s">
        <v>222</v>
      </c>
    </row>
    <row r="7" spans="1:9" ht="21" customHeight="1" x14ac:dyDescent="0.2">
      <c r="A7" s="31"/>
      <c r="B7" s="31"/>
      <c r="C7" s="31"/>
      <c r="D7" s="31"/>
      <c r="E7" s="31"/>
      <c r="F7" s="31"/>
      <c r="G7" s="31"/>
      <c r="H7" s="31"/>
      <c r="I7" s="31"/>
    </row>
    <row r="8" spans="1:9" ht="21" customHeight="1" x14ac:dyDescent="0.2">
      <c r="A8" s="108" t="s">
        <v>5</v>
      </c>
      <c r="B8" s="108"/>
      <c r="C8" s="29"/>
      <c r="D8" s="29"/>
      <c r="E8" s="30"/>
      <c r="F8" s="30"/>
      <c r="G8" s="30"/>
      <c r="H8" s="30"/>
      <c r="I8" s="29"/>
    </row>
    <row r="9" spans="1:9" s="2" customFormat="1" ht="24.75" customHeight="1" thickBot="1" x14ac:dyDescent="0.25">
      <c r="A9" s="22" t="s">
        <v>397</v>
      </c>
      <c r="B9" s="20"/>
      <c r="C9" s="22"/>
      <c r="D9" s="29"/>
      <c r="E9" s="30"/>
      <c r="F9" s="30"/>
      <c r="G9" s="30"/>
      <c r="H9" s="30"/>
      <c r="I9" s="29"/>
    </row>
    <row r="10" spans="1:9" s="2" customFormat="1" ht="27" customHeight="1" thickBot="1" x14ac:dyDescent="0.25">
      <c r="A10" s="23" t="s">
        <v>17</v>
      </c>
      <c r="B10" s="23" t="s">
        <v>188</v>
      </c>
      <c r="C10" s="24" t="s">
        <v>19</v>
      </c>
      <c r="D10" s="24" t="s">
        <v>189</v>
      </c>
      <c r="E10" s="25" t="s">
        <v>0</v>
      </c>
      <c r="F10" s="24" t="s">
        <v>395</v>
      </c>
      <c r="G10" s="25" t="s">
        <v>396</v>
      </c>
      <c r="H10" s="25" t="s">
        <v>3</v>
      </c>
      <c r="I10" s="24" t="s">
        <v>2</v>
      </c>
    </row>
    <row r="11" spans="1:9" s="2" customFormat="1" ht="27" customHeight="1" thickBot="1" x14ac:dyDescent="0.25">
      <c r="A11" s="32">
        <f>HYPERLINK("https://bluetooth.atlassian.net/browse/ES-9701",9701)</f>
        <v>9701</v>
      </c>
      <c r="B11" s="39" t="s">
        <v>112</v>
      </c>
      <c r="C11" s="27" t="s">
        <v>113</v>
      </c>
      <c r="D11" s="39" t="s">
        <v>394</v>
      </c>
      <c r="E11" s="89" t="s">
        <v>1</v>
      </c>
      <c r="F11" s="27"/>
      <c r="G11" s="32"/>
      <c r="H11" s="27"/>
      <c r="I11" s="27"/>
    </row>
    <row r="12" spans="1:9" s="2" customFormat="1" ht="27" customHeight="1" thickBot="1" x14ac:dyDescent="0.25">
      <c r="A12" s="36">
        <f>HYPERLINK("https://bluetooth.atlassian.net/browse/ES-9719",9719)</f>
        <v>9719</v>
      </c>
      <c r="B12" s="38" t="s">
        <v>114</v>
      </c>
      <c r="C12" s="38" t="s">
        <v>115</v>
      </c>
      <c r="D12" s="38" t="s">
        <v>394</v>
      </c>
      <c r="E12" s="88" t="s">
        <v>1</v>
      </c>
      <c r="F12" s="40"/>
      <c r="G12" s="37"/>
      <c r="H12" s="42"/>
      <c r="I12" s="38"/>
    </row>
    <row r="13" spans="1:9" s="2" customFormat="1" ht="27" customHeight="1" thickBot="1" x14ac:dyDescent="0.25">
      <c r="A13" s="32">
        <f>HYPERLINK("https://bluetooth.atlassian.net/browse/ES-9810",9810)</f>
        <v>9810</v>
      </c>
      <c r="B13" s="39" t="s">
        <v>116</v>
      </c>
      <c r="C13" s="39" t="s">
        <v>117</v>
      </c>
      <c r="D13" s="39" t="s">
        <v>394</v>
      </c>
      <c r="E13" s="89" t="s">
        <v>1</v>
      </c>
      <c r="F13" s="41"/>
      <c r="G13" s="32"/>
      <c r="H13" s="39"/>
      <c r="I13" s="39"/>
    </row>
    <row r="14" spans="1:9" s="2" customFormat="1" ht="27" customHeight="1" thickBot="1" x14ac:dyDescent="0.25">
      <c r="A14" s="36">
        <f>HYPERLINK("https://bluetooth.atlassian.net/browse/ES-9959",9959)</f>
        <v>9959</v>
      </c>
      <c r="B14" s="38" t="s">
        <v>31</v>
      </c>
      <c r="C14" s="38" t="s">
        <v>59</v>
      </c>
      <c r="D14" s="38" t="s">
        <v>394</v>
      </c>
      <c r="E14" s="88" t="s">
        <v>1</v>
      </c>
      <c r="F14" s="40"/>
      <c r="G14" s="37"/>
      <c r="H14" s="42"/>
      <c r="I14" s="38"/>
    </row>
    <row r="15" spans="1:9" s="2" customFormat="1" ht="27" customHeight="1" thickBot="1" x14ac:dyDescent="0.25">
      <c r="A15" s="32">
        <f>HYPERLINK("https://bluetooth.atlassian.net/browse/ES-9960",9960)</f>
        <v>9960</v>
      </c>
      <c r="B15" s="39" t="s">
        <v>118</v>
      </c>
      <c r="C15" s="27" t="s">
        <v>119</v>
      </c>
      <c r="D15" s="39" t="s">
        <v>394</v>
      </c>
      <c r="E15" s="89" t="s">
        <v>1</v>
      </c>
      <c r="F15" s="27"/>
      <c r="G15" s="32"/>
      <c r="H15" s="27"/>
      <c r="I15" s="27"/>
    </row>
    <row r="16" spans="1:9" s="2" customFormat="1" ht="27" customHeight="1" thickBot="1" x14ac:dyDescent="0.25">
      <c r="A16" s="36">
        <f>HYPERLINK("https://bluetooth.atlassian.net/browse/ES-9989",9989)</f>
        <v>9989</v>
      </c>
      <c r="B16" s="38" t="s">
        <v>120</v>
      </c>
      <c r="C16" s="38" t="s">
        <v>121</v>
      </c>
      <c r="D16" s="38" t="s">
        <v>394</v>
      </c>
      <c r="E16" s="88" t="s">
        <v>1</v>
      </c>
      <c r="F16" s="40"/>
      <c r="G16" s="37"/>
      <c r="H16" s="42"/>
      <c r="I16" s="38"/>
    </row>
    <row r="17" spans="1:9" s="2" customFormat="1" ht="27" customHeight="1" thickBot="1" x14ac:dyDescent="0.25">
      <c r="A17" s="32">
        <f>HYPERLINK("https://bluetooth.atlassian.net/browse/ES-9990",9990)</f>
        <v>9990</v>
      </c>
      <c r="B17" s="39" t="s">
        <v>122</v>
      </c>
      <c r="C17" s="39" t="s">
        <v>123</v>
      </c>
      <c r="D17" s="39" t="s">
        <v>394</v>
      </c>
      <c r="E17" s="89" t="s">
        <v>1</v>
      </c>
      <c r="F17" s="41"/>
      <c r="G17" s="32"/>
      <c r="H17" s="39"/>
      <c r="I17" s="39"/>
    </row>
    <row r="18" spans="1:9" s="2" customFormat="1" ht="27" customHeight="1" thickBot="1" x14ac:dyDescent="0.25">
      <c r="A18" s="36">
        <f>HYPERLINK("https://bluetooth.atlassian.net/browse/ES-10050",10050)</f>
        <v>10050</v>
      </c>
      <c r="B18" s="38" t="s">
        <v>114</v>
      </c>
      <c r="C18" s="38" t="s">
        <v>124</v>
      </c>
      <c r="D18" s="38" t="s">
        <v>394</v>
      </c>
      <c r="E18" s="88" t="s">
        <v>1</v>
      </c>
      <c r="F18" s="40"/>
      <c r="G18" s="37"/>
      <c r="H18" s="42"/>
      <c r="I18" s="38"/>
    </row>
    <row r="19" spans="1:9" s="2" customFormat="1" ht="27" customHeight="1" thickBot="1" x14ac:dyDescent="0.25">
      <c r="A19" s="32">
        <f>HYPERLINK("https://bluetooth.atlassian.net/browse/ES-10069",10069)</f>
        <v>10069</v>
      </c>
      <c r="B19" s="39" t="s">
        <v>114</v>
      </c>
      <c r="C19" s="39" t="s">
        <v>125</v>
      </c>
      <c r="D19" s="39" t="s">
        <v>394</v>
      </c>
      <c r="E19" s="89" t="s">
        <v>1</v>
      </c>
      <c r="F19" s="41"/>
      <c r="G19" s="32"/>
      <c r="H19" s="39"/>
      <c r="I19" s="39"/>
    </row>
    <row r="20" spans="1:9" s="2" customFormat="1" ht="27" customHeight="1" thickBot="1" x14ac:dyDescent="0.25">
      <c r="A20" s="36">
        <f>HYPERLINK("https://bluetooth.atlassian.net/browse/ES-10199",10199)</f>
        <v>10199</v>
      </c>
      <c r="B20" s="38" t="s">
        <v>126</v>
      </c>
      <c r="C20" s="38" t="s">
        <v>127</v>
      </c>
      <c r="D20" s="38" t="s">
        <v>394</v>
      </c>
      <c r="E20" s="88" t="s">
        <v>1</v>
      </c>
      <c r="F20" s="40"/>
      <c r="G20" s="37"/>
      <c r="H20" s="42"/>
      <c r="I20" s="38"/>
    </row>
    <row r="21" spans="1:9" s="2" customFormat="1" ht="39" thickBot="1" x14ac:dyDescent="0.25">
      <c r="A21" s="32">
        <f>HYPERLINK("https://bluetooth.atlassian.net/browse/ES-10287",10287)</f>
        <v>10287</v>
      </c>
      <c r="B21" s="39" t="s">
        <v>112</v>
      </c>
      <c r="C21" s="27" t="s">
        <v>128</v>
      </c>
      <c r="D21" s="39" t="s">
        <v>394</v>
      </c>
      <c r="E21" s="41" t="s">
        <v>192</v>
      </c>
      <c r="F21" s="41">
        <v>2</v>
      </c>
      <c r="G21" s="32">
        <f>HYPERLINK("https://bluetooth.atlassian.net/browse/ES-10324",10324)</f>
        <v>10324</v>
      </c>
      <c r="H21" s="39" t="s">
        <v>30</v>
      </c>
      <c r="I21" s="39" t="s">
        <v>129</v>
      </c>
    </row>
    <row r="22" spans="1:9" s="2" customFormat="1" ht="27" customHeight="1" thickBot="1" x14ac:dyDescent="0.25">
      <c r="A22" s="36">
        <f>HYPERLINK("https://bluetooth.atlassian.net/browse/ES-10327",10327)</f>
        <v>10327</v>
      </c>
      <c r="B22" s="38" t="s">
        <v>120</v>
      </c>
      <c r="C22" s="38" t="s">
        <v>130</v>
      </c>
      <c r="D22" s="38" t="s">
        <v>394</v>
      </c>
      <c r="E22" s="88" t="s">
        <v>1</v>
      </c>
      <c r="F22" s="40"/>
      <c r="G22" s="37"/>
      <c r="H22" s="42"/>
      <c r="I22" s="38"/>
    </row>
    <row r="23" spans="1:9" s="2" customFormat="1" ht="27" customHeight="1" thickBot="1" x14ac:dyDescent="0.25">
      <c r="A23" s="32">
        <f>HYPERLINK("https://bluetooth.atlassian.net/browse/ES-10333",10333)</f>
        <v>10333</v>
      </c>
      <c r="B23" s="39" t="s">
        <v>114</v>
      </c>
      <c r="C23" s="39" t="s">
        <v>131</v>
      </c>
      <c r="D23" s="39" t="s">
        <v>394</v>
      </c>
      <c r="E23" s="89" t="s">
        <v>1</v>
      </c>
      <c r="F23" s="41"/>
      <c r="G23" s="32"/>
      <c r="H23" s="39"/>
      <c r="I23" s="39"/>
    </row>
    <row r="24" spans="1:9" s="2" customFormat="1" ht="27" customHeight="1" thickBot="1" x14ac:dyDescent="0.25">
      <c r="A24" s="36">
        <f>HYPERLINK("https://bluetooth.atlassian.net/browse/ES-10434",10434)</f>
        <v>10434</v>
      </c>
      <c r="B24" s="38" t="s">
        <v>120</v>
      </c>
      <c r="C24" s="38" t="s">
        <v>132</v>
      </c>
      <c r="D24" s="38" t="s">
        <v>394</v>
      </c>
      <c r="E24" s="88" t="s">
        <v>1</v>
      </c>
      <c r="F24" s="40"/>
      <c r="G24" s="37"/>
      <c r="H24" s="42"/>
      <c r="I24" s="38"/>
    </row>
    <row r="25" spans="1:9" s="2" customFormat="1" ht="27" customHeight="1" thickBot="1" x14ac:dyDescent="0.25">
      <c r="A25" s="32">
        <f>HYPERLINK("https://bluetooth.atlassian.net/browse/ES-10435",10435)</f>
        <v>10435</v>
      </c>
      <c r="B25" s="39" t="s">
        <v>120</v>
      </c>
      <c r="C25" s="27" t="s">
        <v>133</v>
      </c>
      <c r="D25" s="39" t="s">
        <v>394</v>
      </c>
      <c r="E25" s="41" t="s">
        <v>542</v>
      </c>
      <c r="F25" s="41">
        <v>4</v>
      </c>
      <c r="G25" s="32">
        <f>HYPERLINK("https://bluetooth.atlassian.net/browse/ES-10476",10476)</f>
        <v>10476</v>
      </c>
      <c r="H25" s="39" t="s">
        <v>30</v>
      </c>
      <c r="I25" s="39" t="s">
        <v>134</v>
      </c>
    </row>
    <row r="26" spans="1:9" s="2" customFormat="1" ht="27" customHeight="1" thickBot="1" x14ac:dyDescent="0.25">
      <c r="A26" s="36">
        <f>HYPERLINK("https://bluetooth.atlassian.net/browse/ES-10436",10436)</f>
        <v>10436</v>
      </c>
      <c r="B26" s="38" t="s">
        <v>120</v>
      </c>
      <c r="C26" s="38" t="s">
        <v>135</v>
      </c>
      <c r="D26" s="38" t="s">
        <v>394</v>
      </c>
      <c r="E26" s="88" t="s">
        <v>1</v>
      </c>
      <c r="F26" s="40"/>
      <c r="G26" s="37"/>
      <c r="H26" s="42"/>
      <c r="I26" s="38"/>
    </row>
    <row r="27" spans="1:9" s="2" customFormat="1" ht="27" customHeight="1" thickBot="1" x14ac:dyDescent="0.25">
      <c r="A27" s="32">
        <f>HYPERLINK("https://bluetooth.atlassian.net/browse/ES-10437",10437)</f>
        <v>10437</v>
      </c>
      <c r="B27" s="39" t="s">
        <v>120</v>
      </c>
      <c r="C27" s="39" t="s">
        <v>136</v>
      </c>
      <c r="D27" s="39" t="s">
        <v>394</v>
      </c>
      <c r="E27" s="89" t="s">
        <v>1</v>
      </c>
      <c r="F27" s="41"/>
      <c r="G27" s="32"/>
      <c r="H27" s="27"/>
      <c r="I27" s="27"/>
    </row>
    <row r="28" spans="1:9" s="2" customFormat="1" ht="27" customHeight="1" thickBot="1" x14ac:dyDescent="0.25">
      <c r="A28" s="36">
        <f>HYPERLINK("https://bluetooth.atlassian.net/browse/ES-10438",10438)</f>
        <v>10438</v>
      </c>
      <c r="B28" s="38" t="s">
        <v>112</v>
      </c>
      <c r="C28" s="38" t="s">
        <v>137</v>
      </c>
      <c r="D28" s="38" t="s">
        <v>394</v>
      </c>
      <c r="E28" s="88" t="s">
        <v>1</v>
      </c>
      <c r="F28" s="40"/>
      <c r="G28" s="37"/>
      <c r="H28" s="42"/>
      <c r="I28" s="38"/>
    </row>
    <row r="29" spans="1:9" s="2" customFormat="1" ht="27" customHeight="1" thickBot="1" x14ac:dyDescent="0.25">
      <c r="A29" s="32">
        <f>HYPERLINK("https://bluetooth.atlassian.net/browse/ES-10439",10439)</f>
        <v>10439</v>
      </c>
      <c r="B29" s="39" t="s">
        <v>114</v>
      </c>
      <c r="C29" s="39" t="s">
        <v>138</v>
      </c>
      <c r="D29" s="39" t="s">
        <v>394</v>
      </c>
      <c r="E29" s="89" t="s">
        <v>1</v>
      </c>
      <c r="F29" s="41"/>
      <c r="G29" s="32"/>
      <c r="H29" s="27"/>
      <c r="I29" s="27"/>
    </row>
    <row r="30" spans="1:9" s="2" customFormat="1" ht="27" customHeight="1" thickBot="1" x14ac:dyDescent="0.25">
      <c r="A30" s="36">
        <f>HYPERLINK("https://bluetooth.atlassian.net/browse/ES-10440",10440)</f>
        <v>10440</v>
      </c>
      <c r="B30" s="38" t="s">
        <v>120</v>
      </c>
      <c r="C30" s="38" t="s">
        <v>139</v>
      </c>
      <c r="D30" s="38" t="s">
        <v>394</v>
      </c>
      <c r="E30" s="88" t="s">
        <v>1</v>
      </c>
      <c r="F30" s="40"/>
      <c r="G30" s="37"/>
      <c r="H30" s="42"/>
      <c r="I30" s="38"/>
    </row>
    <row r="31" spans="1:9" s="2" customFormat="1" ht="27" customHeight="1" thickBot="1" x14ac:dyDescent="0.25">
      <c r="A31" s="32">
        <f>HYPERLINK("https://bluetooth.atlassian.net/browse/ES-10455",10455)</f>
        <v>10455</v>
      </c>
      <c r="B31" s="39" t="s">
        <v>120</v>
      </c>
      <c r="C31" s="27" t="s">
        <v>140</v>
      </c>
      <c r="D31" s="39" t="s">
        <v>394</v>
      </c>
      <c r="E31" s="89" t="s">
        <v>1</v>
      </c>
      <c r="F31" s="41"/>
      <c r="G31" s="32"/>
      <c r="H31" s="27"/>
      <c r="I31" s="27"/>
    </row>
    <row r="32" spans="1:9" s="2" customFormat="1" ht="27" customHeight="1" thickBot="1" x14ac:dyDescent="0.25">
      <c r="A32" s="36">
        <f>HYPERLINK("https://bluetooth.atlassian.net/browse/ES-10474",10474)</f>
        <v>10474</v>
      </c>
      <c r="B32" s="38" t="s">
        <v>141</v>
      </c>
      <c r="C32" s="38" t="s">
        <v>142</v>
      </c>
      <c r="D32" s="38" t="s">
        <v>394</v>
      </c>
      <c r="E32" s="88" t="s">
        <v>1</v>
      </c>
      <c r="F32" s="40"/>
      <c r="G32" s="37"/>
      <c r="H32" s="42"/>
      <c r="I32" s="38"/>
    </row>
    <row r="33" spans="1:9" s="2" customFormat="1" ht="27" customHeight="1" thickBot="1" x14ac:dyDescent="0.25">
      <c r="A33" s="32">
        <f>HYPERLINK("https://bluetooth.atlassian.net/browse/ES-10475",10475)</f>
        <v>10475</v>
      </c>
      <c r="B33" s="39" t="s">
        <v>120</v>
      </c>
      <c r="C33" s="39" t="s">
        <v>143</v>
      </c>
      <c r="D33" s="39" t="s">
        <v>394</v>
      </c>
      <c r="E33" s="89" t="s">
        <v>1</v>
      </c>
      <c r="F33" s="41"/>
      <c r="G33" s="32"/>
      <c r="H33" s="27"/>
      <c r="I33" s="27"/>
    </row>
    <row r="34" spans="1:9" s="2" customFormat="1" ht="39" customHeight="1" thickBot="1" x14ac:dyDescent="0.25">
      <c r="A34" s="36">
        <f>HYPERLINK("https://bluetooth.atlassian.net/browse/ES-10640",10640)</f>
        <v>10640</v>
      </c>
      <c r="B34" s="38" t="s">
        <v>116</v>
      </c>
      <c r="C34" s="38" t="s">
        <v>146</v>
      </c>
      <c r="D34" s="38" t="s">
        <v>394</v>
      </c>
      <c r="E34" s="88" t="s">
        <v>1</v>
      </c>
      <c r="F34" s="40"/>
      <c r="G34" s="37"/>
      <c r="H34" s="42"/>
      <c r="I34" s="38"/>
    </row>
    <row r="35" spans="1:9" s="2" customFormat="1" ht="27" customHeight="1" thickBot="1" x14ac:dyDescent="0.25">
      <c r="A35" s="32">
        <f>HYPERLINK("https://bluetooth.atlassian.net/browse/ES-10655",10655)</f>
        <v>10655</v>
      </c>
      <c r="B35" s="39" t="s">
        <v>112</v>
      </c>
      <c r="C35" s="39" t="s">
        <v>144</v>
      </c>
      <c r="D35" s="39" t="s">
        <v>394</v>
      </c>
      <c r="E35" s="41" t="s">
        <v>542</v>
      </c>
      <c r="F35" s="41">
        <v>3</v>
      </c>
      <c r="G35" s="32">
        <f>HYPERLINK("https://bluetooth.atlassian.net/browse/ES-10720",10720)</f>
        <v>10720</v>
      </c>
      <c r="H35" s="39" t="s">
        <v>30</v>
      </c>
      <c r="I35" s="39" t="s">
        <v>145</v>
      </c>
    </row>
    <row r="36" spans="1:9" s="2" customFormat="1" ht="27" customHeight="1" thickBot="1" x14ac:dyDescent="0.25">
      <c r="A36" s="36">
        <f>HYPERLINK("https://bluetooth.atlassian.net/browse/ES-10666",10666)</f>
        <v>10666</v>
      </c>
      <c r="B36" s="38" t="s">
        <v>120</v>
      </c>
      <c r="C36" s="38" t="s">
        <v>147</v>
      </c>
      <c r="D36" s="38" t="s">
        <v>394</v>
      </c>
      <c r="E36" s="88" t="s">
        <v>1</v>
      </c>
      <c r="F36" s="40"/>
      <c r="G36" s="37"/>
      <c r="H36" s="42"/>
      <c r="I36" s="38"/>
    </row>
    <row r="37" spans="1:9" s="2" customFormat="1" ht="27" customHeight="1" thickBot="1" x14ac:dyDescent="0.25">
      <c r="A37" s="32">
        <f>HYPERLINK("https://bluetooth.atlassian.net/browse/ES-10667",10667)</f>
        <v>10667</v>
      </c>
      <c r="B37" s="39" t="s">
        <v>114</v>
      </c>
      <c r="C37" s="27" t="s">
        <v>148</v>
      </c>
      <c r="D37" s="39" t="s">
        <v>394</v>
      </c>
      <c r="E37" s="89" t="s">
        <v>1</v>
      </c>
      <c r="F37" s="41"/>
      <c r="G37" s="32"/>
      <c r="H37" s="27"/>
      <c r="I37" s="27"/>
    </row>
    <row r="38" spans="1:9" s="2" customFormat="1" ht="27" customHeight="1" thickBot="1" x14ac:dyDescent="0.25">
      <c r="A38" s="36">
        <f>HYPERLINK("https://bluetooth.atlassian.net/browse/ES-10678",10678)</f>
        <v>10678</v>
      </c>
      <c r="B38" s="38" t="s">
        <v>114</v>
      </c>
      <c r="C38" s="38" t="s">
        <v>149</v>
      </c>
      <c r="D38" s="38" t="s">
        <v>394</v>
      </c>
      <c r="E38" s="88" t="s">
        <v>1</v>
      </c>
      <c r="F38" s="40"/>
      <c r="G38" s="37"/>
      <c r="H38" s="42"/>
      <c r="I38" s="38"/>
    </row>
    <row r="39" spans="1:9" s="2" customFormat="1" ht="27" customHeight="1" thickBot="1" x14ac:dyDescent="0.25">
      <c r="A39" s="32">
        <f>HYPERLINK("https://bluetooth.atlassian.net/browse/ES-10727",10727)</f>
        <v>10727</v>
      </c>
      <c r="B39" s="39" t="s">
        <v>114</v>
      </c>
      <c r="C39" s="39" t="s">
        <v>150</v>
      </c>
      <c r="D39" s="39" t="s">
        <v>394</v>
      </c>
      <c r="E39" s="89" t="s">
        <v>1</v>
      </c>
      <c r="F39" s="41"/>
      <c r="G39" s="32"/>
      <c r="H39" s="27"/>
      <c r="I39" s="27"/>
    </row>
    <row r="40" spans="1:9" s="2" customFormat="1" ht="27" customHeight="1" thickBot="1" x14ac:dyDescent="0.25">
      <c r="A40" s="36">
        <f>HYPERLINK("https://bluetooth.atlassian.net/browse/ES-10740",10740)</f>
        <v>10740</v>
      </c>
      <c r="B40" s="38" t="s">
        <v>114</v>
      </c>
      <c r="C40" s="38" t="s">
        <v>151</v>
      </c>
      <c r="D40" s="38" t="s">
        <v>394</v>
      </c>
      <c r="E40" s="88" t="s">
        <v>1</v>
      </c>
      <c r="F40" s="40"/>
      <c r="G40" s="37"/>
      <c r="H40" s="42"/>
      <c r="I40" s="38"/>
    </row>
    <row r="41" spans="1:9" s="2" customFormat="1" ht="27" customHeight="1" thickBot="1" x14ac:dyDescent="0.25">
      <c r="A41" s="32">
        <f>HYPERLINK("https://bluetooth.atlassian.net/browse/ES-10801",10801)</f>
        <v>10801</v>
      </c>
      <c r="B41" s="39" t="s">
        <v>120</v>
      </c>
      <c r="C41" s="39" t="s">
        <v>152</v>
      </c>
      <c r="D41" s="39" t="s">
        <v>394</v>
      </c>
      <c r="E41" s="89" t="s">
        <v>1</v>
      </c>
      <c r="F41" s="41"/>
      <c r="G41" s="32"/>
      <c r="H41" s="27"/>
      <c r="I41" s="27"/>
    </row>
    <row r="42" spans="1:9" s="2" customFormat="1" ht="27" customHeight="1" thickBot="1" x14ac:dyDescent="0.25">
      <c r="A42" s="36">
        <f>HYPERLINK("https://bluetooth.atlassian.net/browse/ES-10816",10816)</f>
        <v>10816</v>
      </c>
      <c r="B42" s="38" t="s">
        <v>116</v>
      </c>
      <c r="C42" s="38" t="s">
        <v>153</v>
      </c>
      <c r="D42" s="38" t="s">
        <v>394</v>
      </c>
      <c r="E42" s="88" t="s">
        <v>1</v>
      </c>
      <c r="F42" s="40"/>
      <c r="G42" s="37"/>
      <c r="H42" s="42"/>
      <c r="I42" s="38"/>
    </row>
    <row r="43" spans="1:9" s="2" customFormat="1" ht="27" customHeight="1" thickBot="1" x14ac:dyDescent="0.25">
      <c r="A43" s="32">
        <f>HYPERLINK("https://bluetooth.atlassian.net/browse/ES-10862",10862)</f>
        <v>10862</v>
      </c>
      <c r="B43" s="39" t="s">
        <v>116</v>
      </c>
      <c r="C43" s="39" t="s">
        <v>154</v>
      </c>
      <c r="D43" s="39" t="s">
        <v>394</v>
      </c>
      <c r="E43" s="89" t="s">
        <v>1</v>
      </c>
      <c r="F43" s="41"/>
      <c r="G43" s="32"/>
      <c r="H43" s="27"/>
      <c r="I43" s="27"/>
    </row>
    <row r="44" spans="1:9" s="2" customFormat="1" ht="27" customHeight="1" thickBot="1" x14ac:dyDescent="0.25">
      <c r="A44" s="36">
        <f>HYPERLINK("https://bluetooth.atlassian.net/browse/ES-10867",10867)</f>
        <v>10867</v>
      </c>
      <c r="B44" s="38" t="s">
        <v>116</v>
      </c>
      <c r="C44" s="38" t="s">
        <v>155</v>
      </c>
      <c r="D44" s="38" t="s">
        <v>394</v>
      </c>
      <c r="E44" s="88" t="s">
        <v>1</v>
      </c>
      <c r="F44" s="40"/>
      <c r="G44" s="37"/>
      <c r="H44" s="42"/>
      <c r="I44" s="38"/>
    </row>
    <row r="45" spans="1:9" s="2" customFormat="1" ht="27" customHeight="1" thickBot="1" x14ac:dyDescent="0.25">
      <c r="A45" s="32">
        <f>HYPERLINK("https://bluetooth.atlassian.net/browse/ES-10895",10895)</f>
        <v>10895</v>
      </c>
      <c r="B45" s="39" t="s">
        <v>141</v>
      </c>
      <c r="C45" s="39" t="s">
        <v>156</v>
      </c>
      <c r="D45" s="39" t="s">
        <v>394</v>
      </c>
      <c r="E45" s="89" t="s">
        <v>1</v>
      </c>
      <c r="F45" s="41"/>
      <c r="G45" s="32"/>
      <c r="H45" s="27"/>
      <c r="I45" s="27"/>
    </row>
    <row r="46" spans="1:9" s="2" customFormat="1" ht="27" customHeight="1" thickBot="1" x14ac:dyDescent="0.25">
      <c r="A46" s="36">
        <f>HYPERLINK("https://bluetooth.atlassian.net/browse/ES-10898",10898)</f>
        <v>10898</v>
      </c>
      <c r="B46" s="38" t="s">
        <v>120</v>
      </c>
      <c r="C46" s="38" t="s">
        <v>157</v>
      </c>
      <c r="D46" s="38" t="s">
        <v>394</v>
      </c>
      <c r="E46" s="88" t="s">
        <v>1</v>
      </c>
      <c r="F46" s="40"/>
      <c r="G46" s="37"/>
      <c r="H46" s="42"/>
      <c r="I46" s="38"/>
    </row>
    <row r="47" spans="1:9" ht="26.25" thickBot="1" x14ac:dyDescent="0.25">
      <c r="A47" s="32">
        <v>10903</v>
      </c>
      <c r="B47" s="67" t="s">
        <v>399</v>
      </c>
      <c r="C47" s="67" t="s">
        <v>400</v>
      </c>
      <c r="D47" s="67" t="s">
        <v>394</v>
      </c>
      <c r="E47" s="72" t="s">
        <v>1</v>
      </c>
      <c r="F47" s="27"/>
      <c r="G47" s="32"/>
      <c r="H47" s="27"/>
      <c r="I47" s="27"/>
    </row>
    <row r="48" spans="1:9" ht="26.25" thickBot="1" x14ac:dyDescent="0.25">
      <c r="A48" s="36">
        <v>10950</v>
      </c>
      <c r="B48" s="68" t="s">
        <v>399</v>
      </c>
      <c r="C48" s="68" t="s">
        <v>401</v>
      </c>
      <c r="D48" s="68" t="s">
        <v>394</v>
      </c>
      <c r="E48" s="87" t="s">
        <v>1</v>
      </c>
      <c r="F48" s="40"/>
      <c r="G48" s="37"/>
      <c r="H48" s="42"/>
      <c r="I48" s="38"/>
    </row>
    <row r="49" spans="1:9" ht="39" thickBot="1" x14ac:dyDescent="0.25">
      <c r="A49" s="32">
        <v>11148</v>
      </c>
      <c r="B49" s="67" t="s">
        <v>399</v>
      </c>
      <c r="C49" s="67" t="s">
        <v>402</v>
      </c>
      <c r="D49" s="67" t="s">
        <v>258</v>
      </c>
      <c r="E49" s="72" t="s">
        <v>1</v>
      </c>
      <c r="F49" s="27"/>
      <c r="G49" s="32"/>
      <c r="H49" s="27"/>
      <c r="I49" s="27"/>
    </row>
    <row r="50" spans="1:9" ht="51.75" thickBot="1" x14ac:dyDescent="0.25">
      <c r="A50" s="36">
        <v>11149</v>
      </c>
      <c r="B50" s="68" t="s">
        <v>399</v>
      </c>
      <c r="C50" s="68" t="s">
        <v>403</v>
      </c>
      <c r="D50" s="68" t="s">
        <v>258</v>
      </c>
      <c r="E50" s="87" t="s">
        <v>1</v>
      </c>
      <c r="F50" s="40"/>
      <c r="G50" s="37"/>
      <c r="H50" s="42"/>
      <c r="I50" s="38"/>
    </row>
    <row r="51" spans="1:9" ht="26.25" thickBot="1" x14ac:dyDescent="0.25">
      <c r="A51" s="32">
        <v>11263</v>
      </c>
      <c r="B51" s="67" t="s">
        <v>399</v>
      </c>
      <c r="C51" s="67" t="s">
        <v>404</v>
      </c>
      <c r="D51" s="67" t="s">
        <v>394</v>
      </c>
      <c r="E51" s="72" t="s">
        <v>1</v>
      </c>
      <c r="F51" s="27"/>
      <c r="G51" s="32"/>
      <c r="H51" s="27"/>
      <c r="I51" s="27"/>
    </row>
    <row r="52" spans="1:9" ht="15.75" customHeight="1" thickBot="1" x14ac:dyDescent="0.25">
      <c r="A52" s="36">
        <v>11277</v>
      </c>
      <c r="B52" s="68" t="s">
        <v>399</v>
      </c>
      <c r="C52" s="68" t="s">
        <v>405</v>
      </c>
      <c r="D52" s="68" t="s">
        <v>169</v>
      </c>
      <c r="E52" s="87" t="s">
        <v>1</v>
      </c>
      <c r="F52" s="40"/>
      <c r="G52" s="37"/>
      <c r="H52" s="42"/>
      <c r="I52" s="38"/>
    </row>
    <row r="53" spans="1:9" ht="15.75" customHeight="1" thickBot="1" x14ac:dyDescent="0.25">
      <c r="A53" s="32">
        <v>11278</v>
      </c>
      <c r="B53" s="67" t="s">
        <v>399</v>
      </c>
      <c r="C53" s="67" t="s">
        <v>406</v>
      </c>
      <c r="D53" s="82" t="s">
        <v>169</v>
      </c>
      <c r="E53" s="72" t="s">
        <v>1</v>
      </c>
      <c r="F53" s="27"/>
      <c r="G53" s="32"/>
      <c r="H53" s="27"/>
      <c r="I53" s="27"/>
    </row>
    <row r="54" spans="1:9" ht="15.75" customHeight="1" thickBot="1" x14ac:dyDescent="0.25">
      <c r="A54" s="36">
        <v>11279</v>
      </c>
      <c r="B54" s="68" t="s">
        <v>399</v>
      </c>
      <c r="C54" s="68" t="s">
        <v>407</v>
      </c>
      <c r="D54" s="68" t="s">
        <v>169</v>
      </c>
      <c r="E54" s="87" t="s">
        <v>1</v>
      </c>
      <c r="F54" s="40"/>
      <c r="G54" s="37"/>
      <c r="H54" s="42"/>
      <c r="I54" s="38"/>
    </row>
    <row r="55" spans="1:9" ht="15.75" customHeight="1" thickBot="1" x14ac:dyDescent="0.25">
      <c r="A55" s="32">
        <v>11291</v>
      </c>
      <c r="B55" s="67" t="s">
        <v>399</v>
      </c>
      <c r="C55" s="67" t="s">
        <v>408</v>
      </c>
      <c r="D55" s="82" t="s">
        <v>169</v>
      </c>
      <c r="E55" s="72" t="s">
        <v>1</v>
      </c>
      <c r="F55" s="27"/>
      <c r="G55" s="32"/>
      <c r="H55" s="27"/>
      <c r="I55" s="27"/>
    </row>
    <row r="56" spans="1:9" ht="26.25" thickBot="1" x14ac:dyDescent="0.25">
      <c r="A56" s="36">
        <f>HYPERLINK("https://bluetooth.atlassian.net/browse/ES-11305",11305)</f>
        <v>11305</v>
      </c>
      <c r="B56" s="38" t="s">
        <v>158</v>
      </c>
      <c r="C56" s="38" t="s">
        <v>159</v>
      </c>
      <c r="D56" s="38" t="s">
        <v>394</v>
      </c>
      <c r="E56" s="88" t="s">
        <v>1</v>
      </c>
      <c r="F56" s="40"/>
      <c r="G56" s="37"/>
      <c r="H56" s="42"/>
      <c r="I56" s="38"/>
    </row>
    <row r="57" spans="1:9" ht="15.75" customHeight="1" thickBot="1" x14ac:dyDescent="0.25">
      <c r="A57" s="32">
        <v>11343</v>
      </c>
      <c r="B57" s="67" t="s">
        <v>399</v>
      </c>
      <c r="C57" s="67" t="s">
        <v>409</v>
      </c>
      <c r="D57" s="82" t="s">
        <v>169</v>
      </c>
      <c r="E57" s="72" t="s">
        <v>1</v>
      </c>
      <c r="F57" s="27"/>
      <c r="G57" s="32"/>
      <c r="H57" s="27"/>
      <c r="I57" s="27"/>
    </row>
    <row r="58" spans="1:9" ht="26.25" thickBot="1" x14ac:dyDescent="0.25">
      <c r="A58" s="36">
        <v>11345</v>
      </c>
      <c r="B58" s="68" t="s">
        <v>399</v>
      </c>
      <c r="C58" s="68" t="s">
        <v>410</v>
      </c>
      <c r="D58" s="68" t="s">
        <v>258</v>
      </c>
      <c r="E58" s="87" t="s">
        <v>1</v>
      </c>
      <c r="F58" s="40"/>
      <c r="G58" s="37"/>
      <c r="H58" s="42"/>
      <c r="I58" s="38"/>
    </row>
    <row r="59" spans="1:9" ht="26.25" thickBot="1" x14ac:dyDescent="0.25">
      <c r="A59" s="32">
        <v>11350</v>
      </c>
      <c r="B59" s="67" t="s">
        <v>399</v>
      </c>
      <c r="C59" s="67" t="s">
        <v>411</v>
      </c>
      <c r="D59" s="67" t="s">
        <v>258</v>
      </c>
      <c r="E59" s="72" t="s">
        <v>1</v>
      </c>
      <c r="F59" s="27"/>
      <c r="G59" s="32"/>
      <c r="H59" s="27"/>
      <c r="I59" s="27"/>
    </row>
    <row r="60" spans="1:9" ht="26.25" thickBot="1" x14ac:dyDescent="0.25">
      <c r="A60" s="36">
        <v>11361</v>
      </c>
      <c r="B60" s="68" t="s">
        <v>399</v>
      </c>
      <c r="C60" s="68" t="s">
        <v>412</v>
      </c>
      <c r="D60" s="68" t="s">
        <v>258</v>
      </c>
      <c r="E60" s="87" t="s">
        <v>1</v>
      </c>
      <c r="F60" s="40"/>
      <c r="G60" s="37"/>
      <c r="H60" s="42"/>
      <c r="I60" s="38"/>
    </row>
    <row r="61" spans="1:9" ht="15.75" customHeight="1" thickBot="1" x14ac:dyDescent="0.25">
      <c r="A61" s="32">
        <v>11367</v>
      </c>
      <c r="B61" s="67" t="s">
        <v>399</v>
      </c>
      <c r="C61" s="67" t="s">
        <v>413</v>
      </c>
      <c r="D61" s="82" t="s">
        <v>169</v>
      </c>
      <c r="E61" s="72" t="s">
        <v>1</v>
      </c>
      <c r="F61" s="27"/>
      <c r="G61" s="32"/>
      <c r="H61" s="27"/>
      <c r="I61" s="27"/>
    </row>
    <row r="62" spans="1:9" ht="26.25" thickBot="1" x14ac:dyDescent="0.25">
      <c r="A62" s="36">
        <v>11370</v>
      </c>
      <c r="B62" s="68" t="s">
        <v>399</v>
      </c>
      <c r="C62" s="68" t="s">
        <v>414</v>
      </c>
      <c r="D62" s="38" t="s">
        <v>394</v>
      </c>
      <c r="E62" s="88" t="s">
        <v>1</v>
      </c>
      <c r="F62" s="40"/>
      <c r="G62" s="37"/>
      <c r="H62" s="42"/>
      <c r="I62" s="38"/>
    </row>
    <row r="63" spans="1:9" ht="26.25" thickBot="1" x14ac:dyDescent="0.25">
      <c r="A63" s="32">
        <v>11372</v>
      </c>
      <c r="B63" s="67" t="s">
        <v>399</v>
      </c>
      <c r="C63" s="67" t="s">
        <v>415</v>
      </c>
      <c r="D63" s="67" t="s">
        <v>394</v>
      </c>
      <c r="E63" s="72" t="s">
        <v>1</v>
      </c>
      <c r="F63" s="27"/>
      <c r="G63" s="32"/>
      <c r="H63" s="27"/>
      <c r="I63" s="27"/>
    </row>
    <row r="64" spans="1:9" ht="26.25" thickBot="1" x14ac:dyDescent="0.25">
      <c r="A64" s="36">
        <v>11448</v>
      </c>
      <c r="B64" s="68" t="s">
        <v>399</v>
      </c>
      <c r="C64" s="68" t="s">
        <v>416</v>
      </c>
      <c r="D64" s="68" t="s">
        <v>229</v>
      </c>
      <c r="E64" s="87" t="s">
        <v>1</v>
      </c>
      <c r="F64" s="40"/>
      <c r="G64" s="37"/>
      <c r="H64" s="42"/>
      <c r="I64" s="38"/>
    </row>
    <row r="65" spans="1:9" ht="26.25" thickBot="1" x14ac:dyDescent="0.25">
      <c r="A65" s="32">
        <v>11631</v>
      </c>
      <c r="B65" s="67" t="s">
        <v>399</v>
      </c>
      <c r="C65" s="67" t="s">
        <v>417</v>
      </c>
      <c r="D65" s="67" t="s">
        <v>258</v>
      </c>
      <c r="E65" s="72" t="s">
        <v>1</v>
      </c>
      <c r="F65" s="27"/>
      <c r="G65" s="32"/>
      <c r="H65" s="27"/>
      <c r="I65" s="27"/>
    </row>
    <row r="66" spans="1:9" ht="26.25" thickBot="1" x14ac:dyDescent="0.25">
      <c r="A66" s="36">
        <v>11664</v>
      </c>
      <c r="B66" s="68" t="s">
        <v>399</v>
      </c>
      <c r="C66" s="68" t="s">
        <v>418</v>
      </c>
      <c r="D66" s="68" t="s">
        <v>394</v>
      </c>
      <c r="E66" s="87" t="s">
        <v>1</v>
      </c>
      <c r="F66" s="40"/>
      <c r="G66" s="37"/>
      <c r="H66" s="42"/>
      <c r="I66" s="38"/>
    </row>
    <row r="67" spans="1:9" ht="26.25" thickBot="1" x14ac:dyDescent="0.25">
      <c r="A67" s="32">
        <v>11713</v>
      </c>
      <c r="B67" s="67" t="s">
        <v>399</v>
      </c>
      <c r="C67" s="67" t="s">
        <v>419</v>
      </c>
      <c r="D67" s="67" t="s">
        <v>394</v>
      </c>
      <c r="E67" s="72" t="s">
        <v>1</v>
      </c>
      <c r="F67" s="27"/>
      <c r="G67" s="32"/>
      <c r="H67" s="27"/>
      <c r="I67" s="27"/>
    </row>
    <row r="68" spans="1:9" ht="26.25" thickBot="1" x14ac:dyDescent="0.25">
      <c r="A68" s="36">
        <v>11734</v>
      </c>
      <c r="B68" s="68" t="s">
        <v>399</v>
      </c>
      <c r="C68" s="68" t="s">
        <v>420</v>
      </c>
      <c r="D68" s="68" t="s">
        <v>258</v>
      </c>
      <c r="E68" s="87" t="s">
        <v>1</v>
      </c>
      <c r="F68" s="40"/>
      <c r="G68" s="37"/>
      <c r="H68" s="42"/>
      <c r="I68" s="38"/>
    </row>
    <row r="69" spans="1:9" ht="39" thickBot="1" x14ac:dyDescent="0.25">
      <c r="A69" s="32">
        <v>11759</v>
      </c>
      <c r="B69" s="67" t="s">
        <v>399</v>
      </c>
      <c r="C69" s="67" t="s">
        <v>421</v>
      </c>
      <c r="D69" s="67" t="s">
        <v>258</v>
      </c>
      <c r="E69" s="72" t="s">
        <v>1</v>
      </c>
      <c r="F69" s="27"/>
      <c r="G69" s="32"/>
      <c r="H69" s="27"/>
      <c r="I69" s="27"/>
    </row>
    <row r="70" spans="1:9" ht="26.25" thickBot="1" x14ac:dyDescent="0.25">
      <c r="A70" s="36">
        <v>11771</v>
      </c>
      <c r="B70" s="68" t="s">
        <v>399</v>
      </c>
      <c r="C70" s="68" t="s">
        <v>422</v>
      </c>
      <c r="D70" s="68" t="s">
        <v>394</v>
      </c>
      <c r="E70" s="87" t="s">
        <v>1</v>
      </c>
      <c r="F70" s="40"/>
      <c r="G70" s="37"/>
      <c r="H70" s="42"/>
      <c r="I70" s="38"/>
    </row>
    <row r="71" spans="1:9" ht="26.25" thickBot="1" x14ac:dyDescent="0.25">
      <c r="A71" s="32">
        <v>11805</v>
      </c>
      <c r="B71" s="67" t="s">
        <v>399</v>
      </c>
      <c r="C71" s="67" t="s">
        <v>423</v>
      </c>
      <c r="D71" s="67" t="s">
        <v>258</v>
      </c>
      <c r="E71" s="72" t="s">
        <v>1</v>
      </c>
      <c r="F71" s="27"/>
      <c r="G71" s="32"/>
      <c r="H71" s="27"/>
      <c r="I71" s="27"/>
    </row>
    <row r="72" spans="1:9" ht="26.25" thickBot="1" x14ac:dyDescent="0.25">
      <c r="A72" s="36">
        <v>11881</v>
      </c>
      <c r="B72" s="68" t="s">
        <v>399</v>
      </c>
      <c r="C72" s="68" t="s">
        <v>424</v>
      </c>
      <c r="D72" s="68" t="s">
        <v>394</v>
      </c>
      <c r="E72" s="87" t="s">
        <v>1</v>
      </c>
      <c r="F72" s="40"/>
      <c r="G72" s="37"/>
      <c r="H72" s="42"/>
      <c r="I72" s="38"/>
    </row>
    <row r="73" spans="1:9" ht="15.75" customHeight="1" thickBot="1" x14ac:dyDescent="0.25">
      <c r="A73" s="32">
        <v>11907</v>
      </c>
      <c r="B73" s="67" t="s">
        <v>399</v>
      </c>
      <c r="C73" s="67" t="s">
        <v>425</v>
      </c>
      <c r="D73" s="82" t="s">
        <v>169</v>
      </c>
      <c r="E73" s="72" t="s">
        <v>1</v>
      </c>
      <c r="F73" s="27"/>
      <c r="G73" s="32"/>
      <c r="H73" s="27"/>
      <c r="I73" s="27"/>
    </row>
    <row r="74" spans="1:9" ht="15.75" customHeight="1" thickBot="1" x14ac:dyDescent="0.25">
      <c r="A74" s="36">
        <v>11937</v>
      </c>
      <c r="B74" s="68" t="s">
        <v>399</v>
      </c>
      <c r="C74" s="68" t="s">
        <v>426</v>
      </c>
      <c r="D74" s="86" t="s">
        <v>169</v>
      </c>
      <c r="E74" s="87" t="s">
        <v>1</v>
      </c>
      <c r="F74" s="40"/>
      <c r="G74" s="37"/>
      <c r="H74" s="42"/>
      <c r="I74" s="38"/>
    </row>
    <row r="75" spans="1:9" ht="26.25" thickBot="1" x14ac:dyDescent="0.25">
      <c r="A75" s="32">
        <v>11942</v>
      </c>
      <c r="B75" s="67" t="s">
        <v>399</v>
      </c>
      <c r="C75" s="67" t="s">
        <v>427</v>
      </c>
      <c r="D75" s="67" t="s">
        <v>258</v>
      </c>
      <c r="E75" s="72" t="s">
        <v>1</v>
      </c>
      <c r="F75" s="27"/>
      <c r="G75" s="32"/>
      <c r="H75" s="27"/>
      <c r="I75" s="27"/>
    </row>
    <row r="76" spans="1:9" ht="39" thickBot="1" x14ac:dyDescent="0.25">
      <c r="A76" s="36">
        <v>11960</v>
      </c>
      <c r="B76" s="68" t="s">
        <v>399</v>
      </c>
      <c r="C76" s="68" t="s">
        <v>428</v>
      </c>
      <c r="D76" s="68" t="s">
        <v>258</v>
      </c>
      <c r="E76" s="87" t="s">
        <v>1</v>
      </c>
      <c r="F76" s="40"/>
      <c r="G76" s="37"/>
      <c r="H76" s="42"/>
      <c r="I76" s="38"/>
    </row>
    <row r="77" spans="1:9" ht="26.25" thickBot="1" x14ac:dyDescent="0.25">
      <c r="A77" s="32">
        <v>11993</v>
      </c>
      <c r="B77" s="67" t="s">
        <v>399</v>
      </c>
      <c r="C77" s="67" t="s">
        <v>429</v>
      </c>
      <c r="D77" s="82" t="s">
        <v>394</v>
      </c>
      <c r="E77" s="72" t="s">
        <v>1</v>
      </c>
      <c r="F77" s="27"/>
      <c r="G77" s="32"/>
      <c r="H77" s="27"/>
      <c r="I77" s="27"/>
    </row>
    <row r="78" spans="1:9" ht="26.25" thickBot="1" x14ac:dyDescent="0.25">
      <c r="A78" s="36">
        <v>12090</v>
      </c>
      <c r="B78" s="68" t="s">
        <v>399</v>
      </c>
      <c r="C78" s="68" t="s">
        <v>430</v>
      </c>
      <c r="D78" s="68" t="s">
        <v>394</v>
      </c>
      <c r="E78" s="87" t="s">
        <v>1</v>
      </c>
      <c r="F78" s="40"/>
      <c r="G78" s="37"/>
      <c r="H78" s="42"/>
      <c r="I78" s="38"/>
    </row>
    <row r="79" spans="1:9" ht="26.25" thickBot="1" x14ac:dyDescent="0.25">
      <c r="A79" s="32">
        <v>12091</v>
      </c>
      <c r="B79" s="67" t="s">
        <v>399</v>
      </c>
      <c r="C79" s="67" t="s">
        <v>431</v>
      </c>
      <c r="D79" s="82" t="s">
        <v>394</v>
      </c>
      <c r="E79" s="72" t="s">
        <v>1</v>
      </c>
      <c r="F79" s="27"/>
      <c r="G79" s="32"/>
      <c r="H79" s="27"/>
      <c r="I79" s="27"/>
    </row>
    <row r="80" spans="1:9" ht="26.25" thickBot="1" x14ac:dyDescent="0.25">
      <c r="A80" s="36">
        <v>12146</v>
      </c>
      <c r="B80" s="68" t="s">
        <v>399</v>
      </c>
      <c r="C80" s="68" t="s">
        <v>432</v>
      </c>
      <c r="D80" s="68" t="s">
        <v>394</v>
      </c>
      <c r="E80" s="87" t="s">
        <v>1</v>
      </c>
      <c r="F80" s="40"/>
      <c r="G80" s="37"/>
      <c r="H80" s="42"/>
      <c r="I80" s="38"/>
    </row>
    <row r="81" spans="1:9" ht="26.25" thickBot="1" x14ac:dyDescent="0.25">
      <c r="A81" s="32">
        <v>12256</v>
      </c>
      <c r="B81" s="67" t="s">
        <v>399</v>
      </c>
      <c r="C81" s="67" t="s">
        <v>433</v>
      </c>
      <c r="D81" s="82" t="s">
        <v>227</v>
      </c>
      <c r="E81" s="72" t="s">
        <v>1</v>
      </c>
      <c r="F81" s="27"/>
      <c r="G81" s="32"/>
      <c r="H81" s="27"/>
      <c r="I81" s="27"/>
    </row>
    <row r="82" spans="1:9" ht="26.25" thickBot="1" x14ac:dyDescent="0.25">
      <c r="A82" s="36">
        <v>12258</v>
      </c>
      <c r="B82" s="68" t="s">
        <v>399</v>
      </c>
      <c r="C82" s="68" t="s">
        <v>434</v>
      </c>
      <c r="D82" s="86" t="s">
        <v>227</v>
      </c>
      <c r="E82" s="87" t="s">
        <v>1</v>
      </c>
      <c r="F82" s="40"/>
      <c r="G82" s="37"/>
      <c r="H82" s="42"/>
      <c r="I82" s="38"/>
    </row>
    <row r="83" spans="1:9" ht="26.25" thickBot="1" x14ac:dyDescent="0.25">
      <c r="A83" s="32">
        <v>12282</v>
      </c>
      <c r="B83" s="67" t="s">
        <v>399</v>
      </c>
      <c r="C83" s="67" t="s">
        <v>435</v>
      </c>
      <c r="D83" s="67" t="s">
        <v>258</v>
      </c>
      <c r="E83" s="72" t="s">
        <v>1</v>
      </c>
      <c r="F83" s="27"/>
      <c r="G83" s="32"/>
      <c r="H83" s="27"/>
      <c r="I83" s="27"/>
    </row>
    <row r="84" spans="1:9" ht="15.75" customHeight="1" thickBot="1" x14ac:dyDescent="0.25">
      <c r="A84" s="36">
        <v>12328</v>
      </c>
      <c r="B84" s="68" t="s">
        <v>399</v>
      </c>
      <c r="C84" s="68" t="s">
        <v>436</v>
      </c>
      <c r="D84" s="86" t="s">
        <v>169</v>
      </c>
      <c r="E84" s="87" t="s">
        <v>1</v>
      </c>
      <c r="F84" s="40"/>
      <c r="G84" s="37"/>
      <c r="H84" s="42"/>
      <c r="I84" s="38"/>
    </row>
    <row r="85" spans="1:9" ht="26.25" thickBot="1" x14ac:dyDescent="0.25">
      <c r="A85" s="32">
        <v>12371</v>
      </c>
      <c r="B85" s="67" t="s">
        <v>399</v>
      </c>
      <c r="C85" s="67" t="s">
        <v>437</v>
      </c>
      <c r="D85" s="82" t="s">
        <v>394</v>
      </c>
      <c r="E85" s="72" t="s">
        <v>1</v>
      </c>
      <c r="F85" s="27"/>
      <c r="G85" s="32"/>
      <c r="H85" s="27"/>
      <c r="I85" s="27"/>
    </row>
    <row r="86" spans="1:9" ht="15.75" customHeight="1" thickBot="1" x14ac:dyDescent="0.25">
      <c r="A86" s="36">
        <v>12494</v>
      </c>
      <c r="B86" s="68" t="s">
        <v>399</v>
      </c>
      <c r="C86" s="68" t="s">
        <v>438</v>
      </c>
      <c r="D86" s="86" t="s">
        <v>169</v>
      </c>
      <c r="E86" s="87" t="s">
        <v>1</v>
      </c>
      <c r="F86" s="40"/>
      <c r="G86" s="37"/>
      <c r="H86" s="42"/>
      <c r="I86" s="38"/>
    </row>
    <row r="87" spans="1:9" ht="26.25" thickBot="1" x14ac:dyDescent="0.25">
      <c r="A87" s="32">
        <v>12572</v>
      </c>
      <c r="B87" s="67" t="s">
        <v>399</v>
      </c>
      <c r="C87" s="67" t="s">
        <v>439</v>
      </c>
      <c r="D87" s="82" t="s">
        <v>394</v>
      </c>
      <c r="E87" s="72" t="s">
        <v>1</v>
      </c>
      <c r="F87" s="27"/>
      <c r="G87" s="32"/>
      <c r="H87" s="27"/>
      <c r="I87" s="27"/>
    </row>
    <row r="88" spans="1:9" ht="39" thickBot="1" x14ac:dyDescent="0.25">
      <c r="A88" s="36">
        <v>12687</v>
      </c>
      <c r="B88" s="68" t="s">
        <v>399</v>
      </c>
      <c r="C88" s="68" t="s">
        <v>440</v>
      </c>
      <c r="D88" s="68" t="s">
        <v>394</v>
      </c>
      <c r="E88" s="87" t="s">
        <v>1</v>
      </c>
      <c r="F88" s="40"/>
      <c r="G88" s="37"/>
      <c r="H88" s="42"/>
      <c r="I88" s="38"/>
    </row>
    <row r="89" spans="1:9" ht="26.25" thickBot="1" x14ac:dyDescent="0.25">
      <c r="A89" s="32">
        <v>12688</v>
      </c>
      <c r="B89" s="67" t="s">
        <v>399</v>
      </c>
      <c r="C89" s="67" t="s">
        <v>441</v>
      </c>
      <c r="D89" s="82" t="s">
        <v>394</v>
      </c>
      <c r="E89" s="72" t="s">
        <v>1</v>
      </c>
      <c r="F89" s="27"/>
      <c r="G89" s="32"/>
      <c r="H89" s="27"/>
      <c r="I89" s="27"/>
    </row>
    <row r="90" spans="1:9" ht="26.25" thickBot="1" x14ac:dyDescent="0.25">
      <c r="A90" s="36">
        <v>12835</v>
      </c>
      <c r="B90" s="68" t="s">
        <v>399</v>
      </c>
      <c r="C90" s="68" t="s">
        <v>442</v>
      </c>
      <c r="D90" s="68" t="s">
        <v>394</v>
      </c>
      <c r="E90" s="87" t="s">
        <v>1</v>
      </c>
      <c r="F90" s="40"/>
      <c r="G90" s="37"/>
      <c r="H90" s="42"/>
      <c r="I90" s="38"/>
    </row>
    <row r="91" spans="1:9" ht="15.75" customHeight="1" thickBot="1" x14ac:dyDescent="0.25">
      <c r="A91" s="32">
        <v>12906</v>
      </c>
      <c r="B91" s="67" t="s">
        <v>399</v>
      </c>
      <c r="C91" s="67" t="s">
        <v>443</v>
      </c>
      <c r="D91" s="82" t="s">
        <v>169</v>
      </c>
      <c r="E91" s="72" t="s">
        <v>1</v>
      </c>
      <c r="F91" s="27"/>
      <c r="G91" s="32"/>
      <c r="H91" s="27"/>
      <c r="I91" s="27"/>
    </row>
    <row r="92" spans="1:9" ht="15.75" customHeight="1" thickBot="1" x14ac:dyDescent="0.25">
      <c r="A92" s="36">
        <v>12907</v>
      </c>
      <c r="B92" s="68" t="s">
        <v>399</v>
      </c>
      <c r="C92" s="68" t="s">
        <v>444</v>
      </c>
      <c r="D92" s="86" t="s">
        <v>169</v>
      </c>
      <c r="E92" s="87" t="s">
        <v>1</v>
      </c>
      <c r="F92" s="40"/>
      <c r="G92" s="37"/>
      <c r="H92" s="42"/>
      <c r="I92" s="38"/>
    </row>
    <row r="93" spans="1:9" ht="26.25" thickBot="1" x14ac:dyDescent="0.25">
      <c r="A93" s="32">
        <v>13011</v>
      </c>
      <c r="B93" s="67" t="s">
        <v>399</v>
      </c>
      <c r="C93" s="67" t="s">
        <v>445</v>
      </c>
      <c r="D93" s="82" t="s">
        <v>394</v>
      </c>
      <c r="E93" s="72" t="s">
        <v>1</v>
      </c>
      <c r="F93" s="27"/>
      <c r="G93" s="32"/>
      <c r="H93" s="27"/>
      <c r="I93" s="27"/>
    </row>
    <row r="94" spans="1:9" ht="26.25" thickBot="1" x14ac:dyDescent="0.25">
      <c r="A94" s="36">
        <v>13093</v>
      </c>
      <c r="B94" s="68" t="s">
        <v>399</v>
      </c>
      <c r="C94" s="68" t="s">
        <v>446</v>
      </c>
      <c r="D94" s="74" t="s">
        <v>258</v>
      </c>
      <c r="E94" s="87" t="s">
        <v>1</v>
      </c>
      <c r="F94" s="40"/>
      <c r="G94" s="37"/>
      <c r="H94" s="42"/>
      <c r="I94" s="38"/>
    </row>
    <row r="95" spans="1:9" ht="26.25" thickBot="1" x14ac:dyDescent="0.25">
      <c r="A95" s="32">
        <v>13269</v>
      </c>
      <c r="B95" s="67" t="s">
        <v>399</v>
      </c>
      <c r="C95" s="67" t="s">
        <v>447</v>
      </c>
      <c r="D95" s="82" t="s">
        <v>394</v>
      </c>
      <c r="E95" s="72" t="s">
        <v>1</v>
      </c>
      <c r="F95" s="27"/>
      <c r="G95" s="32"/>
      <c r="H95" s="27"/>
      <c r="I95" s="27"/>
    </row>
    <row r="96" spans="1:9" ht="26.25" thickBot="1" x14ac:dyDescent="0.25">
      <c r="A96" s="36">
        <v>13288</v>
      </c>
      <c r="B96" s="68" t="s">
        <v>399</v>
      </c>
      <c r="C96" s="68" t="s">
        <v>448</v>
      </c>
      <c r="D96" s="74" t="s">
        <v>229</v>
      </c>
      <c r="E96" s="87" t="s">
        <v>1</v>
      </c>
      <c r="F96" s="40"/>
      <c r="G96" s="37"/>
      <c r="H96" s="42"/>
      <c r="I96" s="38"/>
    </row>
    <row r="97" spans="1:9" ht="26.25" thickBot="1" x14ac:dyDescent="0.25">
      <c r="A97" s="32">
        <v>13334</v>
      </c>
      <c r="B97" s="67" t="s">
        <v>399</v>
      </c>
      <c r="C97" s="67" t="s">
        <v>449</v>
      </c>
      <c r="D97" s="67" t="s">
        <v>258</v>
      </c>
      <c r="E97" s="72" t="s">
        <v>1</v>
      </c>
      <c r="F97" s="27"/>
      <c r="G97" s="32"/>
      <c r="H97" s="27"/>
      <c r="I97" s="27"/>
    </row>
    <row r="98" spans="1:9" ht="15.75" customHeight="1" thickBot="1" x14ac:dyDescent="0.25">
      <c r="A98" s="36">
        <v>13410</v>
      </c>
      <c r="B98" s="68" t="s">
        <v>399</v>
      </c>
      <c r="C98" s="68" t="s">
        <v>450</v>
      </c>
      <c r="D98" s="86" t="s">
        <v>169</v>
      </c>
      <c r="E98" s="87" t="s">
        <v>1</v>
      </c>
      <c r="F98" s="40"/>
      <c r="G98" s="37"/>
      <c r="H98" s="42"/>
      <c r="I98" s="38"/>
    </row>
    <row r="99" spans="1:9" ht="15.75" customHeight="1" thickBot="1" x14ac:dyDescent="0.25">
      <c r="A99" s="32">
        <v>13487</v>
      </c>
      <c r="B99" s="67" t="s">
        <v>399</v>
      </c>
      <c r="C99" s="67" t="s">
        <v>451</v>
      </c>
      <c r="D99" s="82" t="s">
        <v>169</v>
      </c>
      <c r="E99" s="72" t="s">
        <v>1</v>
      </c>
      <c r="F99" s="27"/>
      <c r="G99" s="32"/>
      <c r="H99" s="27"/>
      <c r="I99" s="27"/>
    </row>
    <row r="100" spans="1:9" ht="26.25" thickBot="1" x14ac:dyDescent="0.25">
      <c r="A100" s="36">
        <v>13499</v>
      </c>
      <c r="B100" s="68" t="s">
        <v>399</v>
      </c>
      <c r="C100" s="68" t="s">
        <v>452</v>
      </c>
      <c r="D100" s="74" t="s">
        <v>258</v>
      </c>
      <c r="E100" s="87" t="s">
        <v>1</v>
      </c>
      <c r="F100" s="40"/>
      <c r="G100" s="37"/>
      <c r="H100" s="42"/>
      <c r="I100" s="38"/>
    </row>
    <row r="101" spans="1:9" ht="15.75" customHeight="1" thickBot="1" x14ac:dyDescent="0.25">
      <c r="A101" s="32">
        <v>13507</v>
      </c>
      <c r="B101" s="67" t="s">
        <v>399</v>
      </c>
      <c r="C101" s="67" t="s">
        <v>310</v>
      </c>
      <c r="D101" s="82" t="s">
        <v>169</v>
      </c>
      <c r="E101" s="72" t="s">
        <v>1</v>
      </c>
      <c r="F101" s="27"/>
      <c r="G101" s="32"/>
      <c r="H101" s="27"/>
      <c r="I101" s="27"/>
    </row>
    <row r="102" spans="1:9" ht="15.75" customHeight="1" thickBot="1" x14ac:dyDescent="0.25">
      <c r="A102" s="36">
        <v>13509</v>
      </c>
      <c r="B102" s="68" t="s">
        <v>399</v>
      </c>
      <c r="C102" s="68" t="s">
        <v>453</v>
      </c>
      <c r="D102" s="86" t="s">
        <v>169</v>
      </c>
      <c r="E102" s="87" t="s">
        <v>1</v>
      </c>
      <c r="F102" s="40"/>
      <c r="G102" s="37"/>
      <c r="H102" s="42"/>
      <c r="I102" s="38"/>
    </row>
    <row r="103" spans="1:9" ht="26.25" thickBot="1" x14ac:dyDescent="0.25">
      <c r="A103" s="32">
        <v>13510</v>
      </c>
      <c r="B103" s="67" t="s">
        <v>399</v>
      </c>
      <c r="C103" s="67" t="s">
        <v>454</v>
      </c>
      <c r="D103" s="82" t="s">
        <v>394</v>
      </c>
      <c r="E103" s="72" t="s">
        <v>1</v>
      </c>
      <c r="F103" s="27"/>
      <c r="G103" s="32"/>
      <c r="H103" s="27"/>
      <c r="I103" s="27"/>
    </row>
    <row r="104" spans="1:9" ht="26.25" thickBot="1" x14ac:dyDescent="0.25">
      <c r="A104" s="36">
        <v>13529</v>
      </c>
      <c r="B104" s="68" t="s">
        <v>399</v>
      </c>
      <c r="C104" s="68" t="s">
        <v>455</v>
      </c>
      <c r="D104" s="86" t="s">
        <v>394</v>
      </c>
      <c r="E104" s="87" t="s">
        <v>1</v>
      </c>
      <c r="F104" s="40"/>
      <c r="G104" s="37"/>
      <c r="H104" s="42"/>
      <c r="I104" s="38"/>
    </row>
    <row r="105" spans="1:9" ht="15.75" customHeight="1" thickBot="1" x14ac:dyDescent="0.25">
      <c r="A105" s="32">
        <v>13541</v>
      </c>
      <c r="B105" s="67" t="s">
        <v>399</v>
      </c>
      <c r="C105" s="67" t="s">
        <v>456</v>
      </c>
      <c r="D105" s="82" t="s">
        <v>169</v>
      </c>
      <c r="E105" s="72" t="s">
        <v>1</v>
      </c>
      <c r="F105" s="27"/>
      <c r="G105" s="32"/>
      <c r="H105" s="27"/>
      <c r="I105" s="27"/>
    </row>
    <row r="106" spans="1:9" ht="15.75" customHeight="1" thickBot="1" x14ac:dyDescent="0.25">
      <c r="A106" s="36">
        <v>13558</v>
      </c>
      <c r="B106" s="68" t="s">
        <v>399</v>
      </c>
      <c r="C106" s="68" t="s">
        <v>457</v>
      </c>
      <c r="D106" s="86" t="s">
        <v>169</v>
      </c>
      <c r="E106" s="87" t="s">
        <v>1</v>
      </c>
      <c r="F106" s="40"/>
      <c r="G106" s="37"/>
      <c r="H106" s="42"/>
      <c r="I106" s="38"/>
    </row>
    <row r="107" spans="1:9" ht="15.75" customHeight="1" thickBot="1" x14ac:dyDescent="0.25">
      <c r="A107" s="32">
        <v>13560</v>
      </c>
      <c r="B107" s="67" t="s">
        <v>399</v>
      </c>
      <c r="C107" s="67" t="s">
        <v>458</v>
      </c>
      <c r="D107" s="82" t="s">
        <v>169</v>
      </c>
      <c r="E107" s="72" t="s">
        <v>1</v>
      </c>
      <c r="F107" s="27"/>
      <c r="G107" s="32"/>
      <c r="H107" s="27"/>
      <c r="I107" s="27"/>
    </row>
    <row r="108" spans="1:9" ht="15.75" customHeight="1" thickBot="1" x14ac:dyDescent="0.25">
      <c r="A108" s="36">
        <v>14733</v>
      </c>
      <c r="B108" s="68" t="s">
        <v>399</v>
      </c>
      <c r="C108" s="68" t="s">
        <v>312</v>
      </c>
      <c r="D108" s="86" t="s">
        <v>169</v>
      </c>
      <c r="E108" s="87" t="s">
        <v>1</v>
      </c>
      <c r="F108" s="40"/>
      <c r="G108" s="37"/>
      <c r="H108" s="42"/>
      <c r="I108" s="38"/>
    </row>
    <row r="109" spans="1:9" ht="26.25" thickBot="1" x14ac:dyDescent="0.25">
      <c r="A109" s="32">
        <v>14744</v>
      </c>
      <c r="B109" s="67" t="s">
        <v>399</v>
      </c>
      <c r="C109" s="67" t="s">
        <v>459</v>
      </c>
      <c r="D109" s="84" t="s">
        <v>229</v>
      </c>
      <c r="E109" s="72" t="s">
        <v>1</v>
      </c>
      <c r="F109" s="27"/>
      <c r="G109" s="32"/>
      <c r="H109" s="27"/>
      <c r="I109" s="27"/>
    </row>
    <row r="110" spans="1:9" ht="15.75" customHeight="1" thickBot="1" x14ac:dyDescent="0.25">
      <c r="A110" s="36">
        <v>14798</v>
      </c>
      <c r="B110" s="68" t="s">
        <v>399</v>
      </c>
      <c r="C110" s="68" t="s">
        <v>460</v>
      </c>
      <c r="D110" s="86" t="s">
        <v>169</v>
      </c>
      <c r="E110" s="87" t="s">
        <v>1</v>
      </c>
      <c r="F110" s="40"/>
      <c r="G110" s="37"/>
      <c r="H110" s="42"/>
      <c r="I110" s="38"/>
    </row>
    <row r="111" spans="1:9" ht="15.75" customHeight="1" thickBot="1" x14ac:dyDescent="0.25">
      <c r="A111" s="32">
        <v>14822</v>
      </c>
      <c r="B111" s="67" t="s">
        <v>399</v>
      </c>
      <c r="C111" s="67" t="s">
        <v>461</v>
      </c>
      <c r="D111" s="82" t="s">
        <v>169</v>
      </c>
      <c r="E111" s="72" t="s">
        <v>1</v>
      </c>
      <c r="F111" s="27"/>
      <c r="G111" s="32"/>
      <c r="H111" s="27"/>
      <c r="I111" s="27"/>
    </row>
    <row r="112" spans="1:9" ht="15.75" customHeight="1" thickBot="1" x14ac:dyDescent="0.25">
      <c r="A112" s="36">
        <v>14843</v>
      </c>
      <c r="B112" s="68" t="s">
        <v>399</v>
      </c>
      <c r="C112" s="68" t="s">
        <v>462</v>
      </c>
      <c r="D112" s="86" t="s">
        <v>169</v>
      </c>
      <c r="E112" s="87" t="s">
        <v>1</v>
      </c>
      <c r="F112" s="40"/>
      <c r="G112" s="37"/>
      <c r="H112" s="42"/>
      <c r="I112" s="38"/>
    </row>
    <row r="113" spans="1:9" ht="15.75" customHeight="1" thickBot="1" x14ac:dyDescent="0.25">
      <c r="A113" s="32">
        <v>14976</v>
      </c>
      <c r="B113" s="67" t="s">
        <v>399</v>
      </c>
      <c r="C113" s="67" t="s">
        <v>463</v>
      </c>
      <c r="D113" s="82" t="s">
        <v>169</v>
      </c>
      <c r="E113" s="72" t="s">
        <v>1</v>
      </c>
      <c r="F113" s="27"/>
      <c r="G113" s="32"/>
      <c r="H113" s="27"/>
      <c r="I113" s="27"/>
    </row>
    <row r="114" spans="1:9" ht="15.75" customHeight="1" thickBot="1" x14ac:dyDescent="0.25">
      <c r="A114" s="36">
        <v>14978</v>
      </c>
      <c r="B114" s="68" t="s">
        <v>399</v>
      </c>
      <c r="C114" s="68" t="s">
        <v>464</v>
      </c>
      <c r="D114" s="86" t="s">
        <v>169</v>
      </c>
      <c r="E114" s="87" t="s">
        <v>1</v>
      </c>
      <c r="F114" s="40"/>
      <c r="G114" s="37"/>
      <c r="H114" s="42"/>
      <c r="I114" s="38"/>
    </row>
    <row r="115" spans="1:9" ht="180" customHeight="1" thickBot="1" x14ac:dyDescent="0.25">
      <c r="A115" s="32">
        <v>15015</v>
      </c>
      <c r="B115" s="67" t="s">
        <v>399</v>
      </c>
      <c r="C115" s="67" t="s">
        <v>465</v>
      </c>
      <c r="D115" s="84" t="s">
        <v>227</v>
      </c>
      <c r="E115" s="72" t="s">
        <v>192</v>
      </c>
      <c r="F115" s="72">
        <v>3</v>
      </c>
      <c r="G115" s="32">
        <f>HYPERLINK("https://bluetooth.atlassian.net/browse/ES-22912",22912)</f>
        <v>22912</v>
      </c>
      <c r="H115" s="67" t="s">
        <v>30</v>
      </c>
      <c r="I115" s="67" t="s">
        <v>544</v>
      </c>
    </row>
    <row r="116" spans="1:9" ht="26.25" thickBot="1" x14ac:dyDescent="0.25">
      <c r="A116" s="36">
        <v>15057</v>
      </c>
      <c r="B116" s="68" t="s">
        <v>399</v>
      </c>
      <c r="C116" s="68" t="s">
        <v>466</v>
      </c>
      <c r="D116" s="86" t="s">
        <v>394</v>
      </c>
      <c r="E116" s="87" t="s">
        <v>1</v>
      </c>
      <c r="F116" s="40"/>
      <c r="G116" s="37"/>
      <c r="H116" s="42"/>
      <c r="I116" s="38"/>
    </row>
    <row r="117" spans="1:9" ht="26.25" thickBot="1" x14ac:dyDescent="0.25">
      <c r="A117" s="32">
        <v>15125</v>
      </c>
      <c r="B117" s="67" t="s">
        <v>399</v>
      </c>
      <c r="C117" s="67" t="s">
        <v>467</v>
      </c>
      <c r="D117" s="84" t="s">
        <v>229</v>
      </c>
      <c r="E117" s="72" t="s">
        <v>1</v>
      </c>
      <c r="F117" s="27"/>
      <c r="G117" s="32"/>
      <c r="H117" s="27"/>
      <c r="I117" s="27"/>
    </row>
    <row r="118" spans="1:9" ht="26.25" thickBot="1" x14ac:dyDescent="0.25">
      <c r="A118" s="36">
        <v>15141</v>
      </c>
      <c r="B118" s="68" t="s">
        <v>399</v>
      </c>
      <c r="C118" s="68" t="s">
        <v>468</v>
      </c>
      <c r="D118" s="85" t="s">
        <v>229</v>
      </c>
      <c r="E118" s="87" t="s">
        <v>1</v>
      </c>
      <c r="F118" s="40"/>
      <c r="G118" s="37"/>
      <c r="H118" s="42"/>
      <c r="I118" s="38"/>
    </row>
    <row r="119" spans="1:9" ht="26.25" thickBot="1" x14ac:dyDescent="0.25">
      <c r="A119" s="32">
        <v>15207</v>
      </c>
      <c r="B119" s="67" t="s">
        <v>399</v>
      </c>
      <c r="C119" s="67" t="s">
        <v>469</v>
      </c>
      <c r="D119" s="84" t="s">
        <v>229</v>
      </c>
      <c r="E119" s="72" t="s">
        <v>1</v>
      </c>
      <c r="F119" s="27"/>
      <c r="G119" s="32"/>
      <c r="H119" s="27"/>
      <c r="I119" s="27"/>
    </row>
    <row r="120" spans="1:9" ht="15.75" customHeight="1" thickBot="1" x14ac:dyDescent="0.25">
      <c r="A120" s="36">
        <v>15209</v>
      </c>
      <c r="B120" s="68" t="s">
        <v>399</v>
      </c>
      <c r="C120" s="68" t="s">
        <v>470</v>
      </c>
      <c r="D120" s="86" t="s">
        <v>169</v>
      </c>
      <c r="E120" s="87" t="s">
        <v>1</v>
      </c>
      <c r="F120" s="40"/>
      <c r="G120" s="37"/>
      <c r="H120" s="42"/>
      <c r="I120" s="38"/>
    </row>
    <row r="121" spans="1:9" ht="15.75" customHeight="1" thickBot="1" x14ac:dyDescent="0.25">
      <c r="A121" s="32">
        <v>15279</v>
      </c>
      <c r="B121" s="67" t="s">
        <v>399</v>
      </c>
      <c r="C121" s="67" t="s">
        <v>471</v>
      </c>
      <c r="D121" s="82" t="s">
        <v>169</v>
      </c>
      <c r="E121" s="72" t="s">
        <v>1</v>
      </c>
      <c r="F121" s="27"/>
      <c r="G121" s="32"/>
      <c r="H121" s="27"/>
      <c r="I121" s="27"/>
    </row>
    <row r="122" spans="1:9" ht="15.75" customHeight="1" thickBot="1" x14ac:dyDescent="0.25">
      <c r="A122" s="36">
        <v>15430</v>
      </c>
      <c r="B122" s="68" t="s">
        <v>399</v>
      </c>
      <c r="C122" s="68" t="s">
        <v>472</v>
      </c>
      <c r="D122" s="86" t="s">
        <v>169</v>
      </c>
      <c r="E122" s="87" t="s">
        <v>1</v>
      </c>
      <c r="F122" s="40"/>
      <c r="G122" s="37"/>
      <c r="H122" s="42"/>
      <c r="I122" s="38"/>
    </row>
    <row r="123" spans="1:9" ht="15.75" customHeight="1" thickBot="1" x14ac:dyDescent="0.25">
      <c r="A123" s="32">
        <v>15439</v>
      </c>
      <c r="B123" s="67" t="s">
        <v>399</v>
      </c>
      <c r="C123" s="67" t="s">
        <v>473</v>
      </c>
      <c r="D123" s="82" t="s">
        <v>169</v>
      </c>
      <c r="E123" s="72" t="s">
        <v>1</v>
      </c>
      <c r="F123" s="27"/>
      <c r="G123" s="32"/>
      <c r="H123" s="27"/>
      <c r="I123" s="27"/>
    </row>
    <row r="124" spans="1:9" ht="15.75" customHeight="1" thickBot="1" x14ac:dyDescent="0.25">
      <c r="A124" s="36">
        <v>15470</v>
      </c>
      <c r="B124" s="68" t="s">
        <v>399</v>
      </c>
      <c r="C124" s="68" t="s">
        <v>474</v>
      </c>
      <c r="D124" s="86" t="s">
        <v>169</v>
      </c>
      <c r="E124" s="87" t="s">
        <v>1</v>
      </c>
      <c r="F124" s="40"/>
      <c r="G124" s="37"/>
      <c r="H124" s="42"/>
      <c r="I124" s="38"/>
    </row>
    <row r="125" spans="1:9" ht="15.75" customHeight="1" thickBot="1" x14ac:dyDescent="0.25">
      <c r="A125" s="32">
        <v>15483</v>
      </c>
      <c r="B125" s="67" t="s">
        <v>399</v>
      </c>
      <c r="C125" s="67" t="s">
        <v>475</v>
      </c>
      <c r="D125" s="82" t="s">
        <v>169</v>
      </c>
      <c r="E125" s="72" t="s">
        <v>1</v>
      </c>
      <c r="F125" s="27"/>
      <c r="G125" s="32"/>
      <c r="H125" s="27"/>
      <c r="I125" s="27"/>
    </row>
    <row r="126" spans="1:9" ht="26.25" thickBot="1" x14ac:dyDescent="0.25">
      <c r="A126" s="36">
        <v>15484</v>
      </c>
      <c r="B126" s="68" t="s">
        <v>399</v>
      </c>
      <c r="C126" s="68" t="s">
        <v>476</v>
      </c>
      <c r="D126" s="86" t="s">
        <v>394</v>
      </c>
      <c r="E126" s="87" t="s">
        <v>1</v>
      </c>
      <c r="F126" s="40"/>
      <c r="G126" s="37"/>
      <c r="H126" s="42"/>
      <c r="I126" s="38"/>
    </row>
    <row r="127" spans="1:9" ht="26.25" thickBot="1" x14ac:dyDescent="0.25">
      <c r="A127" s="32">
        <v>15512</v>
      </c>
      <c r="B127" s="67" t="s">
        <v>399</v>
      </c>
      <c r="C127" s="67" t="s">
        <v>477</v>
      </c>
      <c r="D127" s="82" t="s">
        <v>394</v>
      </c>
      <c r="E127" s="72" t="s">
        <v>1</v>
      </c>
      <c r="F127" s="27"/>
      <c r="G127" s="32"/>
      <c r="H127" s="27"/>
      <c r="I127" s="27"/>
    </row>
    <row r="128" spans="1:9" ht="26.25" thickBot="1" x14ac:dyDescent="0.25">
      <c r="A128" s="36">
        <v>15655</v>
      </c>
      <c r="B128" s="68" t="s">
        <v>399</v>
      </c>
      <c r="C128" s="68" t="s">
        <v>478</v>
      </c>
      <c r="D128" s="74" t="s">
        <v>258</v>
      </c>
      <c r="E128" s="87" t="s">
        <v>1</v>
      </c>
      <c r="F128" s="40"/>
      <c r="G128" s="37"/>
      <c r="H128" s="42"/>
      <c r="I128" s="38"/>
    </row>
    <row r="129" spans="1:9" ht="26.25" thickBot="1" x14ac:dyDescent="0.25">
      <c r="A129" s="32">
        <v>15665</v>
      </c>
      <c r="B129" s="67" t="s">
        <v>399</v>
      </c>
      <c r="C129" s="67" t="s">
        <v>479</v>
      </c>
      <c r="D129" s="67" t="s">
        <v>258</v>
      </c>
      <c r="E129" s="72" t="s">
        <v>1</v>
      </c>
      <c r="F129" s="27"/>
      <c r="G129" s="32"/>
      <c r="H129" s="27"/>
      <c r="I129" s="27"/>
    </row>
    <row r="130" spans="1:9" ht="15.75" customHeight="1" thickBot="1" x14ac:dyDescent="0.25">
      <c r="A130" s="36">
        <v>15716</v>
      </c>
      <c r="B130" s="68" t="s">
        <v>399</v>
      </c>
      <c r="C130" s="68" t="s">
        <v>480</v>
      </c>
      <c r="D130" s="86" t="s">
        <v>169</v>
      </c>
      <c r="E130" s="87" t="s">
        <v>1</v>
      </c>
      <c r="F130" s="40"/>
      <c r="G130" s="37"/>
      <c r="H130" s="42"/>
      <c r="I130" s="38"/>
    </row>
    <row r="131" spans="1:9" ht="26.25" thickBot="1" x14ac:dyDescent="0.25">
      <c r="A131" s="32">
        <v>15865</v>
      </c>
      <c r="B131" s="67" t="s">
        <v>399</v>
      </c>
      <c r="C131" s="67" t="s">
        <v>481</v>
      </c>
      <c r="D131" s="82" t="s">
        <v>394</v>
      </c>
      <c r="E131" s="72" t="s">
        <v>1</v>
      </c>
      <c r="F131" s="27"/>
      <c r="G131" s="32"/>
      <c r="H131" s="27"/>
      <c r="I131" s="27"/>
    </row>
    <row r="132" spans="1:9" ht="39" thickBot="1" x14ac:dyDescent="0.25">
      <c r="A132" s="36">
        <v>15886</v>
      </c>
      <c r="B132" s="68" t="s">
        <v>399</v>
      </c>
      <c r="C132" s="68" t="s">
        <v>482</v>
      </c>
      <c r="D132" s="74" t="s">
        <v>258</v>
      </c>
      <c r="E132" s="87" t="s">
        <v>1</v>
      </c>
      <c r="F132" s="40"/>
      <c r="G132" s="37"/>
      <c r="H132" s="42"/>
      <c r="I132" s="38"/>
    </row>
    <row r="133" spans="1:9" ht="26.25" thickBot="1" x14ac:dyDescent="0.25">
      <c r="A133" s="32">
        <v>15922</v>
      </c>
      <c r="B133" s="67" t="s">
        <v>399</v>
      </c>
      <c r="C133" s="67" t="s">
        <v>483</v>
      </c>
      <c r="D133" s="67" t="s">
        <v>258</v>
      </c>
      <c r="E133" s="72" t="s">
        <v>1</v>
      </c>
      <c r="F133" s="27"/>
      <c r="G133" s="32"/>
      <c r="H133" s="27"/>
      <c r="I133" s="27"/>
    </row>
    <row r="134" spans="1:9" ht="26.25" thickBot="1" x14ac:dyDescent="0.25">
      <c r="A134" s="36">
        <v>15923</v>
      </c>
      <c r="B134" s="68" t="s">
        <v>399</v>
      </c>
      <c r="C134" s="68" t="s">
        <v>484</v>
      </c>
      <c r="D134" s="86" t="s">
        <v>394</v>
      </c>
      <c r="E134" s="87" t="s">
        <v>1</v>
      </c>
      <c r="F134" s="40"/>
      <c r="G134" s="37"/>
      <c r="H134" s="42"/>
      <c r="I134" s="38"/>
    </row>
    <row r="135" spans="1:9" ht="26.25" thickBot="1" x14ac:dyDescent="0.25">
      <c r="A135" s="32">
        <v>16106</v>
      </c>
      <c r="B135" s="67" t="s">
        <v>399</v>
      </c>
      <c r="C135" s="67" t="s">
        <v>485</v>
      </c>
      <c r="D135" s="82" t="s">
        <v>394</v>
      </c>
      <c r="E135" s="72" t="s">
        <v>1</v>
      </c>
      <c r="F135" s="27"/>
      <c r="G135" s="32"/>
      <c r="H135" s="27"/>
      <c r="I135" s="27"/>
    </row>
    <row r="136" spans="1:9" ht="15.75" customHeight="1" thickBot="1" x14ac:dyDescent="0.25">
      <c r="A136" s="36">
        <v>16130</v>
      </c>
      <c r="B136" s="68" t="s">
        <v>399</v>
      </c>
      <c r="C136" s="68" t="s">
        <v>486</v>
      </c>
      <c r="D136" s="86" t="s">
        <v>169</v>
      </c>
      <c r="E136" s="87" t="s">
        <v>1</v>
      </c>
      <c r="F136" s="40"/>
      <c r="G136" s="37"/>
      <c r="H136" s="42"/>
      <c r="I136" s="38"/>
    </row>
    <row r="137" spans="1:9" ht="26.25" thickBot="1" x14ac:dyDescent="0.25">
      <c r="A137" s="32">
        <v>16154</v>
      </c>
      <c r="B137" s="67" t="s">
        <v>399</v>
      </c>
      <c r="C137" s="67" t="s">
        <v>487</v>
      </c>
      <c r="D137" s="82" t="s">
        <v>394</v>
      </c>
      <c r="E137" s="72" t="s">
        <v>1</v>
      </c>
      <c r="F137" s="27"/>
      <c r="G137" s="32"/>
      <c r="H137" s="27"/>
      <c r="I137" s="27"/>
    </row>
    <row r="138" spans="1:9" ht="26.25" thickBot="1" x14ac:dyDescent="0.25">
      <c r="A138" s="36">
        <v>16223</v>
      </c>
      <c r="B138" s="68" t="s">
        <v>399</v>
      </c>
      <c r="C138" s="68" t="s">
        <v>488</v>
      </c>
      <c r="D138" s="86" t="s">
        <v>394</v>
      </c>
      <c r="E138" s="87" t="s">
        <v>1</v>
      </c>
      <c r="F138" s="40"/>
      <c r="G138" s="37"/>
      <c r="H138" s="42"/>
      <c r="I138" s="38"/>
    </row>
    <row r="139" spans="1:9" ht="26.25" thickBot="1" x14ac:dyDescent="0.25">
      <c r="A139" s="32">
        <v>16227</v>
      </c>
      <c r="B139" s="67" t="s">
        <v>399</v>
      </c>
      <c r="C139" s="67" t="s">
        <v>489</v>
      </c>
      <c r="D139" s="82" t="s">
        <v>394</v>
      </c>
      <c r="E139" s="72" t="s">
        <v>1</v>
      </c>
      <c r="F139" s="27"/>
      <c r="G139" s="32"/>
      <c r="H139" s="27"/>
      <c r="I139" s="27"/>
    </row>
    <row r="140" spans="1:9" ht="26.25" thickBot="1" x14ac:dyDescent="0.25">
      <c r="A140" s="36">
        <v>16302</v>
      </c>
      <c r="B140" s="68" t="s">
        <v>399</v>
      </c>
      <c r="C140" s="68" t="s">
        <v>490</v>
      </c>
      <c r="D140" s="86" t="s">
        <v>394</v>
      </c>
      <c r="E140" s="87" t="s">
        <v>1</v>
      </c>
      <c r="F140" s="40"/>
      <c r="G140" s="37"/>
      <c r="H140" s="42"/>
      <c r="I140" s="38"/>
    </row>
    <row r="141" spans="1:9" ht="26.25" thickBot="1" x14ac:dyDescent="0.25">
      <c r="A141" s="32">
        <v>16349</v>
      </c>
      <c r="B141" s="67" t="s">
        <v>399</v>
      </c>
      <c r="C141" s="67" t="s">
        <v>491</v>
      </c>
      <c r="D141" s="82" t="s">
        <v>227</v>
      </c>
      <c r="E141" s="72" t="s">
        <v>1</v>
      </c>
      <c r="F141" s="27"/>
      <c r="G141" s="32"/>
      <c r="H141" s="27"/>
      <c r="I141" s="27"/>
    </row>
    <row r="142" spans="1:9" ht="26.25" thickBot="1" x14ac:dyDescent="0.25">
      <c r="A142" s="36">
        <v>16399</v>
      </c>
      <c r="B142" s="68" t="s">
        <v>399</v>
      </c>
      <c r="C142" s="68" t="s">
        <v>492</v>
      </c>
      <c r="D142" s="86" t="s">
        <v>394</v>
      </c>
      <c r="E142" s="87" t="s">
        <v>1</v>
      </c>
      <c r="F142" s="40"/>
      <c r="G142" s="37"/>
      <c r="H142" s="42"/>
      <c r="I142" s="38"/>
    </row>
    <row r="143" spans="1:9" ht="26.25" thickBot="1" x14ac:dyDescent="0.25">
      <c r="A143" s="32">
        <v>16400</v>
      </c>
      <c r="B143" s="67" t="s">
        <v>399</v>
      </c>
      <c r="C143" s="67" t="s">
        <v>493</v>
      </c>
      <c r="D143" s="82" t="s">
        <v>394</v>
      </c>
      <c r="E143" s="72" t="s">
        <v>1</v>
      </c>
      <c r="F143" s="27"/>
      <c r="G143" s="32"/>
      <c r="H143" s="27"/>
      <c r="I143" s="27"/>
    </row>
    <row r="144" spans="1:9" ht="65.25" customHeight="1" thickBot="1" x14ac:dyDescent="0.25">
      <c r="A144" s="36">
        <v>16472</v>
      </c>
      <c r="B144" s="68" t="s">
        <v>399</v>
      </c>
      <c r="C144" s="68" t="s">
        <v>494</v>
      </c>
      <c r="D144" s="86" t="s">
        <v>394</v>
      </c>
      <c r="E144" s="72" t="s">
        <v>192</v>
      </c>
      <c r="F144" s="87">
        <v>1</v>
      </c>
      <c r="G144" s="73">
        <f>HYPERLINK("https://bluetooth.atlassian.net/browse/ES-15951",15951)</f>
        <v>15951</v>
      </c>
      <c r="H144" s="74" t="s">
        <v>30</v>
      </c>
      <c r="I144" s="68" t="s">
        <v>550</v>
      </c>
    </row>
    <row r="145" spans="1:9" ht="26.25" thickBot="1" x14ac:dyDescent="0.25">
      <c r="A145" s="32">
        <v>16555</v>
      </c>
      <c r="B145" s="67" t="s">
        <v>399</v>
      </c>
      <c r="C145" s="67" t="s">
        <v>495</v>
      </c>
      <c r="D145" s="82" t="s">
        <v>394</v>
      </c>
      <c r="E145" s="72" t="s">
        <v>496</v>
      </c>
      <c r="F145" s="27"/>
      <c r="G145" s="32"/>
      <c r="H145" s="27"/>
      <c r="I145" s="27"/>
    </row>
    <row r="146" spans="1:9" ht="26.25" thickBot="1" x14ac:dyDescent="0.25">
      <c r="A146" s="36">
        <v>16579</v>
      </c>
      <c r="B146" s="68" t="s">
        <v>399</v>
      </c>
      <c r="C146" s="68" t="s">
        <v>497</v>
      </c>
      <c r="D146" s="86" t="s">
        <v>394</v>
      </c>
      <c r="E146" s="87" t="s">
        <v>496</v>
      </c>
      <c r="F146" s="40"/>
      <c r="G146" s="37"/>
      <c r="H146" s="42"/>
      <c r="I146" s="38"/>
    </row>
    <row r="147" spans="1:9" ht="26.25" thickBot="1" x14ac:dyDescent="0.25">
      <c r="A147" s="32">
        <v>16640</v>
      </c>
      <c r="B147" s="67" t="s">
        <v>399</v>
      </c>
      <c r="C147" s="67" t="s">
        <v>498</v>
      </c>
      <c r="D147" s="82" t="s">
        <v>229</v>
      </c>
      <c r="E147" s="72" t="s">
        <v>496</v>
      </c>
      <c r="F147" s="27"/>
      <c r="G147" s="32"/>
      <c r="H147" s="27"/>
      <c r="I147" s="27"/>
    </row>
    <row r="148" spans="1:9" ht="15.75" customHeight="1" thickBot="1" x14ac:dyDescent="0.25">
      <c r="A148" s="36">
        <v>16641</v>
      </c>
      <c r="B148" s="68" t="s">
        <v>399</v>
      </c>
      <c r="C148" s="68" t="s">
        <v>499</v>
      </c>
      <c r="D148" s="86" t="s">
        <v>169</v>
      </c>
      <c r="E148" s="87" t="s">
        <v>496</v>
      </c>
      <c r="F148" s="40"/>
      <c r="G148" s="37"/>
      <c r="H148" s="42"/>
      <c r="I148" s="38"/>
    </row>
    <row r="149" spans="1:9" ht="15.75" customHeight="1" thickBot="1" x14ac:dyDescent="0.25">
      <c r="A149" s="32">
        <v>16666</v>
      </c>
      <c r="B149" s="67" t="s">
        <v>399</v>
      </c>
      <c r="C149" s="67" t="s">
        <v>500</v>
      </c>
      <c r="D149" s="82" t="s">
        <v>169</v>
      </c>
      <c r="E149" s="72" t="s">
        <v>496</v>
      </c>
      <c r="F149" s="27"/>
      <c r="G149" s="32"/>
      <c r="H149" s="27"/>
      <c r="I149" s="27"/>
    </row>
    <row r="150" spans="1:9" ht="15.75" customHeight="1" thickBot="1" x14ac:dyDescent="0.25">
      <c r="A150" s="36">
        <v>16762</v>
      </c>
      <c r="B150" s="68" t="s">
        <v>399</v>
      </c>
      <c r="C150" s="68" t="s">
        <v>501</v>
      </c>
      <c r="D150" s="86" t="s">
        <v>169</v>
      </c>
      <c r="E150" s="87" t="s">
        <v>496</v>
      </c>
      <c r="F150" s="40"/>
      <c r="G150" s="37"/>
      <c r="H150" s="42"/>
      <c r="I150" s="38"/>
    </row>
    <row r="151" spans="1:9" ht="26.25" thickBot="1" x14ac:dyDescent="0.25">
      <c r="A151" s="32">
        <v>16777</v>
      </c>
      <c r="B151" s="67" t="s">
        <v>399</v>
      </c>
      <c r="C151" s="67" t="s">
        <v>502</v>
      </c>
      <c r="D151" s="82" t="s">
        <v>258</v>
      </c>
      <c r="E151" s="72" t="s">
        <v>496</v>
      </c>
      <c r="F151" s="27"/>
      <c r="G151" s="32"/>
      <c r="H151" s="27"/>
      <c r="I151" s="27"/>
    </row>
    <row r="152" spans="1:9" ht="15.75" customHeight="1" thickBot="1" x14ac:dyDescent="0.25">
      <c r="A152" s="36">
        <v>16783</v>
      </c>
      <c r="B152" s="68" t="s">
        <v>399</v>
      </c>
      <c r="C152" s="68" t="s">
        <v>503</v>
      </c>
      <c r="D152" s="86" t="s">
        <v>169</v>
      </c>
      <c r="E152" s="87" t="s">
        <v>496</v>
      </c>
      <c r="F152" s="40"/>
      <c r="G152" s="37"/>
      <c r="H152" s="42"/>
      <c r="I152" s="38"/>
    </row>
    <row r="153" spans="1:9" ht="15.75" customHeight="1" thickBot="1" x14ac:dyDescent="0.25">
      <c r="A153" s="32">
        <v>16818</v>
      </c>
      <c r="B153" s="67" t="s">
        <v>399</v>
      </c>
      <c r="C153" s="67" t="s">
        <v>504</v>
      </c>
      <c r="D153" s="82" t="s">
        <v>169</v>
      </c>
      <c r="E153" s="72" t="s">
        <v>496</v>
      </c>
      <c r="F153" s="27"/>
      <c r="G153" s="32"/>
      <c r="H153" s="27"/>
      <c r="I153" s="27"/>
    </row>
    <row r="154" spans="1:9" ht="15.75" customHeight="1" thickBot="1" x14ac:dyDescent="0.25">
      <c r="A154" s="36">
        <v>16820</v>
      </c>
      <c r="B154" s="68" t="s">
        <v>399</v>
      </c>
      <c r="C154" s="68" t="s">
        <v>505</v>
      </c>
      <c r="D154" s="86" t="s">
        <v>169</v>
      </c>
      <c r="E154" s="87" t="s">
        <v>496</v>
      </c>
      <c r="F154" s="40"/>
      <c r="G154" s="37"/>
      <c r="H154" s="42"/>
      <c r="I154" s="38"/>
    </row>
    <row r="155" spans="1:9" ht="15.75" customHeight="1" thickBot="1" x14ac:dyDescent="0.25">
      <c r="A155" s="32">
        <v>16821</v>
      </c>
      <c r="B155" s="67" t="s">
        <v>399</v>
      </c>
      <c r="C155" s="67" t="s">
        <v>506</v>
      </c>
      <c r="D155" s="82" t="s">
        <v>169</v>
      </c>
      <c r="E155" s="72" t="s">
        <v>496</v>
      </c>
      <c r="F155" s="27"/>
      <c r="G155" s="32"/>
      <c r="H155" s="27"/>
      <c r="I155" s="27"/>
    </row>
    <row r="156" spans="1:9" ht="15.75" customHeight="1" thickBot="1" x14ac:dyDescent="0.25">
      <c r="A156" s="36">
        <v>16844</v>
      </c>
      <c r="B156" s="68" t="s">
        <v>399</v>
      </c>
      <c r="C156" s="68" t="s">
        <v>507</v>
      </c>
      <c r="D156" s="86" t="s">
        <v>169</v>
      </c>
      <c r="E156" s="87" t="s">
        <v>496</v>
      </c>
      <c r="F156" s="40"/>
      <c r="G156" s="37"/>
      <c r="H156" s="42"/>
      <c r="I156" s="38"/>
    </row>
    <row r="157" spans="1:9" ht="15.75" customHeight="1" thickBot="1" x14ac:dyDescent="0.25">
      <c r="A157" s="32">
        <v>16845</v>
      </c>
      <c r="B157" s="67" t="s">
        <v>399</v>
      </c>
      <c r="C157" s="67" t="s">
        <v>508</v>
      </c>
      <c r="D157" s="82" t="s">
        <v>169</v>
      </c>
      <c r="E157" s="72" t="s">
        <v>496</v>
      </c>
      <c r="F157" s="27"/>
      <c r="G157" s="32"/>
      <c r="H157" s="27"/>
      <c r="I157" s="27"/>
    </row>
    <row r="158" spans="1:9" ht="15.75" customHeight="1" thickBot="1" x14ac:dyDescent="0.25">
      <c r="A158" s="36">
        <v>16848</v>
      </c>
      <c r="B158" s="68" t="s">
        <v>399</v>
      </c>
      <c r="C158" s="68" t="s">
        <v>509</v>
      </c>
      <c r="D158" s="86" t="s">
        <v>169</v>
      </c>
      <c r="E158" s="87" t="s">
        <v>496</v>
      </c>
      <c r="F158" s="40"/>
      <c r="G158" s="37"/>
      <c r="H158" s="42"/>
      <c r="I158" s="38"/>
    </row>
    <row r="159" spans="1:9" ht="15.75" customHeight="1" thickBot="1" x14ac:dyDescent="0.25">
      <c r="A159" s="32">
        <v>16872</v>
      </c>
      <c r="B159" s="67" t="s">
        <v>399</v>
      </c>
      <c r="C159" s="67" t="s">
        <v>346</v>
      </c>
      <c r="D159" s="82" t="s">
        <v>169</v>
      </c>
      <c r="E159" s="72" t="s">
        <v>496</v>
      </c>
      <c r="F159" s="27"/>
      <c r="G159" s="32"/>
      <c r="H159" s="27"/>
      <c r="I159" s="27"/>
    </row>
    <row r="160" spans="1:9" ht="15.75" customHeight="1" thickBot="1" x14ac:dyDescent="0.25">
      <c r="A160" s="36">
        <v>16987</v>
      </c>
      <c r="B160" s="68" t="s">
        <v>399</v>
      </c>
      <c r="C160" s="68" t="s">
        <v>510</v>
      </c>
      <c r="D160" s="86" t="s">
        <v>169</v>
      </c>
      <c r="E160" s="87" t="s">
        <v>496</v>
      </c>
      <c r="F160" s="40"/>
      <c r="G160" s="37"/>
      <c r="H160" s="42"/>
      <c r="I160" s="38"/>
    </row>
    <row r="161" spans="1:9" ht="15.75" customHeight="1" thickBot="1" x14ac:dyDescent="0.25">
      <c r="A161" s="32">
        <v>17092</v>
      </c>
      <c r="B161" s="67" t="s">
        <v>399</v>
      </c>
      <c r="C161" s="67" t="s">
        <v>511</v>
      </c>
      <c r="D161" s="82" t="s">
        <v>169</v>
      </c>
      <c r="E161" s="72" t="s">
        <v>496</v>
      </c>
      <c r="F161" s="27"/>
      <c r="G161" s="32"/>
      <c r="H161" s="27"/>
      <c r="I161" s="27"/>
    </row>
    <row r="162" spans="1:9" ht="15.75" customHeight="1" thickBot="1" x14ac:dyDescent="0.25">
      <c r="A162" s="36">
        <v>17156</v>
      </c>
      <c r="B162" s="68" t="s">
        <v>399</v>
      </c>
      <c r="C162" s="68" t="s">
        <v>512</v>
      </c>
      <c r="D162" s="86" t="s">
        <v>169</v>
      </c>
      <c r="E162" s="87" t="s">
        <v>496</v>
      </c>
      <c r="F162" s="40"/>
      <c r="G162" s="37"/>
      <c r="H162" s="42"/>
      <c r="I162" s="38"/>
    </row>
    <row r="163" spans="1:9" ht="15.75" customHeight="1" thickBot="1" x14ac:dyDescent="0.25">
      <c r="A163" s="32">
        <v>17160</v>
      </c>
      <c r="B163" s="67" t="s">
        <v>399</v>
      </c>
      <c r="C163" s="67" t="s">
        <v>513</v>
      </c>
      <c r="D163" s="82" t="s">
        <v>169</v>
      </c>
      <c r="E163" s="72" t="s">
        <v>496</v>
      </c>
      <c r="F163" s="27"/>
      <c r="G163" s="32"/>
      <c r="H163" s="27"/>
      <c r="I163" s="27"/>
    </row>
    <row r="164" spans="1:9" ht="15.75" customHeight="1" thickBot="1" x14ac:dyDescent="0.25">
      <c r="A164" s="36">
        <v>17204</v>
      </c>
      <c r="B164" s="68" t="s">
        <v>399</v>
      </c>
      <c r="C164" s="68" t="s">
        <v>514</v>
      </c>
      <c r="D164" s="86" t="s">
        <v>169</v>
      </c>
      <c r="E164" s="87" t="s">
        <v>496</v>
      </c>
      <c r="F164" s="40"/>
      <c r="G164" s="37"/>
      <c r="H164" s="42"/>
      <c r="I164" s="38"/>
    </row>
    <row r="165" spans="1:9" ht="26.25" thickBot="1" x14ac:dyDescent="0.25">
      <c r="A165" s="32">
        <v>17207</v>
      </c>
      <c r="B165" s="67" t="s">
        <v>399</v>
      </c>
      <c r="C165" s="67" t="s">
        <v>515</v>
      </c>
      <c r="D165" s="82" t="s">
        <v>258</v>
      </c>
      <c r="E165" s="72" t="s">
        <v>496</v>
      </c>
      <c r="F165" s="27"/>
      <c r="G165" s="32"/>
      <c r="H165" s="27"/>
      <c r="I165" s="27"/>
    </row>
    <row r="166" spans="1:9" ht="15.75" customHeight="1" thickBot="1" x14ac:dyDescent="0.25">
      <c r="A166" s="36">
        <v>17280</v>
      </c>
      <c r="B166" s="68" t="s">
        <v>399</v>
      </c>
      <c r="C166" s="68" t="s">
        <v>516</v>
      </c>
      <c r="D166" s="86" t="s">
        <v>169</v>
      </c>
      <c r="E166" s="87" t="s">
        <v>496</v>
      </c>
      <c r="F166" s="40"/>
      <c r="G166" s="37"/>
      <c r="H166" s="42"/>
      <c r="I166" s="38"/>
    </row>
    <row r="167" spans="1:9" ht="15.75" customHeight="1" thickBot="1" x14ac:dyDescent="0.25">
      <c r="A167" s="32">
        <v>17362</v>
      </c>
      <c r="B167" s="67" t="s">
        <v>399</v>
      </c>
      <c r="C167" s="67" t="s">
        <v>517</v>
      </c>
      <c r="D167" s="82" t="s">
        <v>169</v>
      </c>
      <c r="E167" s="72" t="s">
        <v>496</v>
      </c>
      <c r="F167" s="27"/>
      <c r="G167" s="32"/>
      <c r="H167" s="27"/>
      <c r="I167" s="27"/>
    </row>
    <row r="168" spans="1:9" ht="15.75" customHeight="1" thickBot="1" x14ac:dyDescent="0.25">
      <c r="A168" s="36">
        <v>17370</v>
      </c>
      <c r="B168" s="68" t="s">
        <v>399</v>
      </c>
      <c r="C168" s="68" t="s">
        <v>518</v>
      </c>
      <c r="D168" s="86" t="s">
        <v>169</v>
      </c>
      <c r="E168" s="87" t="s">
        <v>496</v>
      </c>
      <c r="F168" s="40"/>
      <c r="G168" s="37"/>
      <c r="H168" s="42"/>
      <c r="I168" s="38"/>
    </row>
    <row r="169" spans="1:9" ht="15.75" customHeight="1" thickBot="1" x14ac:dyDescent="0.25">
      <c r="A169" s="32">
        <v>17416</v>
      </c>
      <c r="B169" s="67" t="s">
        <v>399</v>
      </c>
      <c r="C169" s="67" t="s">
        <v>519</v>
      </c>
      <c r="D169" s="82" t="s">
        <v>169</v>
      </c>
      <c r="E169" s="72" t="s">
        <v>496</v>
      </c>
      <c r="F169" s="27"/>
      <c r="G169" s="32"/>
      <c r="H169" s="27"/>
      <c r="I169" s="27"/>
    </row>
    <row r="170" spans="1:9" ht="15.75" customHeight="1" thickBot="1" x14ac:dyDescent="0.25">
      <c r="A170" s="36">
        <v>17418</v>
      </c>
      <c r="B170" s="68" t="s">
        <v>399</v>
      </c>
      <c r="C170" s="68" t="s">
        <v>520</v>
      </c>
      <c r="D170" s="86" t="s">
        <v>169</v>
      </c>
      <c r="E170" s="87" t="s">
        <v>496</v>
      </c>
      <c r="F170" s="40"/>
      <c r="G170" s="37"/>
      <c r="H170" s="42"/>
      <c r="I170" s="38"/>
    </row>
    <row r="171" spans="1:9" ht="15.75" customHeight="1" thickBot="1" x14ac:dyDescent="0.25">
      <c r="A171" s="32">
        <v>17537</v>
      </c>
      <c r="B171" s="67" t="s">
        <v>399</v>
      </c>
      <c r="C171" s="67" t="s">
        <v>521</v>
      </c>
      <c r="D171" s="82" t="s">
        <v>169</v>
      </c>
      <c r="E171" s="72" t="s">
        <v>496</v>
      </c>
      <c r="F171" s="27"/>
      <c r="G171" s="32"/>
      <c r="H171" s="27"/>
      <c r="I171" s="27"/>
    </row>
    <row r="172" spans="1:9" ht="15.75" customHeight="1" thickBot="1" x14ac:dyDescent="0.25">
      <c r="A172" s="36">
        <v>17613</v>
      </c>
      <c r="B172" s="68" t="s">
        <v>399</v>
      </c>
      <c r="C172" s="68" t="s">
        <v>359</v>
      </c>
      <c r="D172" s="86" t="s">
        <v>169</v>
      </c>
      <c r="E172" s="87" t="s">
        <v>496</v>
      </c>
      <c r="F172" s="40"/>
      <c r="G172" s="37"/>
      <c r="H172" s="42"/>
      <c r="I172" s="38"/>
    </row>
    <row r="173" spans="1:9" ht="15.75" customHeight="1" thickBot="1" x14ac:dyDescent="0.25">
      <c r="A173" s="32">
        <v>17672</v>
      </c>
      <c r="B173" s="67" t="s">
        <v>399</v>
      </c>
      <c r="C173" s="67" t="s">
        <v>522</v>
      </c>
      <c r="D173" s="82" t="s">
        <v>169</v>
      </c>
      <c r="E173" s="72" t="s">
        <v>496</v>
      </c>
      <c r="F173" s="27"/>
      <c r="G173" s="32"/>
      <c r="H173" s="27"/>
      <c r="I173" s="27"/>
    </row>
    <row r="174" spans="1:9" ht="26.25" thickBot="1" x14ac:dyDescent="0.25">
      <c r="A174" s="36">
        <v>17677</v>
      </c>
      <c r="B174" s="68" t="s">
        <v>399</v>
      </c>
      <c r="C174" s="68" t="s">
        <v>523</v>
      </c>
      <c r="D174" s="86" t="s">
        <v>229</v>
      </c>
      <c r="E174" s="87" t="s">
        <v>496</v>
      </c>
      <c r="F174" s="40"/>
      <c r="G174" s="37"/>
      <c r="H174" s="42"/>
      <c r="I174" s="38"/>
    </row>
    <row r="175" spans="1:9" ht="26.25" thickBot="1" x14ac:dyDescent="0.25">
      <c r="A175" s="32">
        <v>17776</v>
      </c>
      <c r="B175" s="67" t="s">
        <v>399</v>
      </c>
      <c r="C175" s="67" t="s">
        <v>524</v>
      </c>
      <c r="D175" s="82" t="s">
        <v>258</v>
      </c>
      <c r="E175" s="72" t="s">
        <v>496</v>
      </c>
      <c r="F175" s="27"/>
      <c r="G175" s="32"/>
      <c r="H175" s="27"/>
      <c r="I175" s="27"/>
    </row>
    <row r="176" spans="1:9" ht="26.25" thickBot="1" x14ac:dyDescent="0.25">
      <c r="A176" s="36">
        <v>17915</v>
      </c>
      <c r="B176" s="68" t="s">
        <v>399</v>
      </c>
      <c r="C176" s="68" t="s">
        <v>525</v>
      </c>
      <c r="D176" s="86" t="s">
        <v>258</v>
      </c>
      <c r="E176" s="87" t="s">
        <v>496</v>
      </c>
      <c r="F176" s="40"/>
      <c r="G176" s="37"/>
      <c r="H176" s="42"/>
      <c r="I176" s="38"/>
    </row>
    <row r="177" spans="1:9" ht="15.75" customHeight="1" thickBot="1" x14ac:dyDescent="0.25">
      <c r="A177" s="32">
        <v>17953</v>
      </c>
      <c r="B177" s="67" t="s">
        <v>399</v>
      </c>
      <c r="C177" s="67" t="s">
        <v>360</v>
      </c>
      <c r="D177" s="82" t="s">
        <v>169</v>
      </c>
      <c r="E177" s="72" t="s">
        <v>496</v>
      </c>
      <c r="F177" s="27"/>
      <c r="G177" s="32"/>
      <c r="H177" s="27"/>
      <c r="I177" s="27"/>
    </row>
    <row r="178" spans="1:9" ht="15.75" customHeight="1" thickBot="1" x14ac:dyDescent="0.25">
      <c r="A178" s="36">
        <v>18035</v>
      </c>
      <c r="B178" s="68" t="s">
        <v>399</v>
      </c>
      <c r="C178" s="68" t="s">
        <v>526</v>
      </c>
      <c r="D178" s="86" t="s">
        <v>169</v>
      </c>
      <c r="E178" s="87" t="s">
        <v>496</v>
      </c>
      <c r="F178" s="40"/>
      <c r="G178" s="37"/>
      <c r="H178" s="42"/>
      <c r="I178" s="38"/>
    </row>
    <row r="179" spans="1:9" ht="26.25" thickBot="1" x14ac:dyDescent="0.25">
      <c r="A179" s="32">
        <v>18036</v>
      </c>
      <c r="B179" s="67" t="s">
        <v>399</v>
      </c>
      <c r="C179" s="67" t="s">
        <v>527</v>
      </c>
      <c r="D179" s="82" t="s">
        <v>258</v>
      </c>
      <c r="E179" s="72" t="s">
        <v>496</v>
      </c>
      <c r="F179" s="27"/>
      <c r="G179" s="32"/>
      <c r="H179" s="27"/>
      <c r="I179" s="27"/>
    </row>
    <row r="180" spans="1:9" ht="15.75" customHeight="1" thickBot="1" x14ac:dyDescent="0.25">
      <c r="A180" s="36">
        <v>18037</v>
      </c>
      <c r="B180" s="68" t="s">
        <v>399</v>
      </c>
      <c r="C180" s="68" t="s">
        <v>528</v>
      </c>
      <c r="D180" s="86" t="s">
        <v>169</v>
      </c>
      <c r="E180" s="87" t="s">
        <v>496</v>
      </c>
      <c r="F180" s="40"/>
      <c r="G180" s="37"/>
      <c r="H180" s="42"/>
      <c r="I180" s="38"/>
    </row>
    <row r="181" spans="1:9" ht="15.75" customHeight="1" thickBot="1" x14ac:dyDescent="0.25">
      <c r="A181" s="32">
        <v>18127</v>
      </c>
      <c r="B181" s="67" t="s">
        <v>399</v>
      </c>
      <c r="C181" s="67" t="s">
        <v>364</v>
      </c>
      <c r="D181" s="82" t="s">
        <v>169</v>
      </c>
      <c r="E181" s="72" t="s">
        <v>496</v>
      </c>
      <c r="F181" s="27"/>
      <c r="G181" s="32"/>
      <c r="H181" s="27"/>
      <c r="I181" s="27"/>
    </row>
    <row r="182" spans="1:9" ht="15.75" customHeight="1" thickBot="1" x14ac:dyDescent="0.25">
      <c r="A182" s="36">
        <v>18136</v>
      </c>
      <c r="B182" s="68" t="s">
        <v>399</v>
      </c>
      <c r="C182" s="68" t="s">
        <v>364</v>
      </c>
      <c r="D182" s="86" t="s">
        <v>169</v>
      </c>
      <c r="E182" s="87" t="s">
        <v>496</v>
      </c>
      <c r="F182" s="40"/>
      <c r="G182" s="37"/>
      <c r="H182" s="42"/>
      <c r="I182" s="38"/>
    </row>
    <row r="183" spans="1:9" ht="26.25" thickBot="1" x14ac:dyDescent="0.25">
      <c r="A183" s="32">
        <v>18160</v>
      </c>
      <c r="B183" s="67" t="s">
        <v>399</v>
      </c>
      <c r="C183" s="67" t="s">
        <v>529</v>
      </c>
      <c r="D183" s="82" t="s">
        <v>258</v>
      </c>
      <c r="E183" s="72" t="s">
        <v>496</v>
      </c>
      <c r="F183" s="27"/>
      <c r="G183" s="32"/>
      <c r="H183" s="27"/>
      <c r="I183" s="27"/>
    </row>
    <row r="184" spans="1:9" ht="15.75" customHeight="1" thickBot="1" x14ac:dyDescent="0.25">
      <c r="A184" s="36">
        <v>19117</v>
      </c>
      <c r="B184" s="68" t="s">
        <v>399</v>
      </c>
      <c r="C184" s="68" t="s">
        <v>373</v>
      </c>
      <c r="D184" s="86" t="s">
        <v>169</v>
      </c>
      <c r="E184" s="87" t="s">
        <v>496</v>
      </c>
      <c r="F184" s="40"/>
      <c r="G184" s="37"/>
      <c r="H184" s="42"/>
      <c r="I184" s="38"/>
    </row>
    <row r="185" spans="1:9" ht="15.75" customHeight="1" thickBot="1" x14ac:dyDescent="0.25">
      <c r="A185" s="32">
        <v>19121</v>
      </c>
      <c r="B185" s="67" t="s">
        <v>399</v>
      </c>
      <c r="C185" s="67" t="s">
        <v>374</v>
      </c>
      <c r="D185" s="82" t="s">
        <v>169</v>
      </c>
      <c r="E185" s="72" t="s">
        <v>496</v>
      </c>
      <c r="F185" s="27"/>
      <c r="G185" s="32"/>
      <c r="H185" s="27"/>
      <c r="I185" s="27"/>
    </row>
    <row r="186" spans="1:9" ht="15.75" customHeight="1" thickBot="1" x14ac:dyDescent="0.25">
      <c r="A186" s="36">
        <v>19249</v>
      </c>
      <c r="B186" s="68" t="s">
        <v>399</v>
      </c>
      <c r="C186" s="68" t="s">
        <v>530</v>
      </c>
      <c r="D186" s="86" t="s">
        <v>169</v>
      </c>
      <c r="E186" s="87" t="s">
        <v>496</v>
      </c>
      <c r="F186" s="40"/>
      <c r="G186" s="37"/>
      <c r="H186" s="42"/>
      <c r="I186" s="38"/>
    </row>
    <row r="187" spans="1:9" ht="15.75" customHeight="1" thickBot="1" x14ac:dyDescent="0.25">
      <c r="A187" s="32">
        <v>20364</v>
      </c>
      <c r="B187" s="67" t="s">
        <v>399</v>
      </c>
      <c r="C187" s="67" t="s">
        <v>531</v>
      </c>
      <c r="D187" s="82" t="s">
        <v>169</v>
      </c>
      <c r="E187" s="72" t="s">
        <v>496</v>
      </c>
      <c r="F187" s="27"/>
      <c r="G187" s="32"/>
      <c r="H187" s="27"/>
      <c r="I187" s="27"/>
    </row>
    <row r="188" spans="1:9" ht="15.75" customHeight="1" thickBot="1" x14ac:dyDescent="0.25">
      <c r="A188" s="36">
        <v>20397</v>
      </c>
      <c r="B188" s="68" t="s">
        <v>399</v>
      </c>
      <c r="C188" s="68" t="s">
        <v>532</v>
      </c>
      <c r="D188" s="86" t="s">
        <v>169</v>
      </c>
      <c r="E188" s="87" t="s">
        <v>496</v>
      </c>
      <c r="F188" s="40"/>
      <c r="G188" s="37"/>
      <c r="H188" s="42"/>
      <c r="I188" s="38"/>
    </row>
    <row r="189" spans="1:9" ht="26.25" thickBot="1" x14ac:dyDescent="0.25">
      <c r="A189" s="32">
        <v>20433</v>
      </c>
      <c r="B189" s="67" t="s">
        <v>399</v>
      </c>
      <c r="C189" s="67" t="s">
        <v>533</v>
      </c>
      <c r="D189" s="82" t="s">
        <v>258</v>
      </c>
      <c r="E189" s="72" t="s">
        <v>496</v>
      </c>
      <c r="F189" s="27"/>
      <c r="G189" s="32"/>
      <c r="H189" s="27"/>
      <c r="I189" s="27"/>
    </row>
    <row r="190" spans="1:9" ht="26.25" thickBot="1" x14ac:dyDescent="0.25">
      <c r="A190" s="36">
        <v>20434</v>
      </c>
      <c r="B190" s="68" t="s">
        <v>399</v>
      </c>
      <c r="C190" s="68" t="s">
        <v>534</v>
      </c>
      <c r="D190" s="86" t="s">
        <v>258</v>
      </c>
      <c r="E190" s="87" t="s">
        <v>496</v>
      </c>
      <c r="F190" s="40"/>
      <c r="G190" s="37"/>
      <c r="H190" s="42"/>
      <c r="I190" s="38"/>
    </row>
    <row r="191" spans="1:9" ht="15.75" customHeight="1" thickBot="1" x14ac:dyDescent="0.25">
      <c r="A191" s="32">
        <v>20435</v>
      </c>
      <c r="B191" s="67" t="s">
        <v>399</v>
      </c>
      <c r="C191" s="67" t="s">
        <v>535</v>
      </c>
      <c r="D191" s="82" t="s">
        <v>169</v>
      </c>
      <c r="E191" s="72" t="s">
        <v>496</v>
      </c>
      <c r="F191" s="27"/>
      <c r="G191" s="32"/>
      <c r="H191" s="27"/>
      <c r="I191" s="27"/>
    </row>
    <row r="192" spans="1:9" ht="15.75" customHeight="1" thickBot="1" x14ac:dyDescent="0.25">
      <c r="A192" s="36">
        <v>22651</v>
      </c>
      <c r="B192" s="68" t="s">
        <v>399</v>
      </c>
      <c r="C192" s="68" t="s">
        <v>536</v>
      </c>
      <c r="D192" s="86" t="s">
        <v>169</v>
      </c>
      <c r="E192" s="87" t="s">
        <v>496</v>
      </c>
      <c r="F192" s="40"/>
      <c r="G192" s="37"/>
      <c r="H192" s="42"/>
      <c r="I192" s="38"/>
    </row>
    <row r="193" spans="1:9" ht="15.75" customHeight="1" thickBot="1" x14ac:dyDescent="0.25">
      <c r="A193" s="32">
        <v>22767</v>
      </c>
      <c r="B193" s="67" t="s">
        <v>399</v>
      </c>
      <c r="C193" s="67" t="s">
        <v>537</v>
      </c>
      <c r="D193" s="82" t="s">
        <v>169</v>
      </c>
      <c r="E193" s="72" t="s">
        <v>496</v>
      </c>
      <c r="F193" s="27"/>
      <c r="G193" s="32"/>
      <c r="H193" s="27"/>
      <c r="I193" s="27"/>
    </row>
    <row r="194" spans="1:9" ht="39" customHeight="1" thickBot="1" x14ac:dyDescent="0.25">
      <c r="A194" s="36">
        <v>22829</v>
      </c>
      <c r="B194" s="68" t="s">
        <v>399</v>
      </c>
      <c r="C194" s="68" t="s">
        <v>538</v>
      </c>
      <c r="D194" s="86" t="s">
        <v>258</v>
      </c>
      <c r="E194" s="87" t="s">
        <v>192</v>
      </c>
      <c r="F194" s="40"/>
      <c r="G194" s="37"/>
      <c r="H194" s="42"/>
      <c r="I194" s="68" t="s">
        <v>546</v>
      </c>
    </row>
    <row r="195" spans="1:9" ht="39" thickBot="1" x14ac:dyDescent="0.25">
      <c r="A195" s="32">
        <v>22980</v>
      </c>
      <c r="B195" s="67" t="s">
        <v>399</v>
      </c>
      <c r="C195" s="67" t="s">
        <v>539</v>
      </c>
      <c r="D195" s="82" t="s">
        <v>258</v>
      </c>
      <c r="E195" s="72" t="s">
        <v>192</v>
      </c>
      <c r="F195" s="27"/>
      <c r="G195" s="32"/>
      <c r="H195" s="27"/>
      <c r="I195" s="82" t="s">
        <v>545</v>
      </c>
    </row>
    <row r="196" spans="1:9" ht="26.25" thickBot="1" x14ac:dyDescent="0.25">
      <c r="A196" s="36">
        <v>22983</v>
      </c>
      <c r="B196" s="68" t="s">
        <v>399</v>
      </c>
      <c r="C196" s="68" t="s">
        <v>540</v>
      </c>
      <c r="D196" s="86" t="s">
        <v>394</v>
      </c>
      <c r="E196" s="87" t="s">
        <v>1</v>
      </c>
      <c r="F196" s="40"/>
      <c r="G196" s="37"/>
      <c r="H196" s="42"/>
      <c r="I196" s="38"/>
    </row>
    <row r="197" spans="1:9" ht="26.25" thickBot="1" x14ac:dyDescent="0.25">
      <c r="A197" s="32">
        <v>23134</v>
      </c>
      <c r="B197" s="67" t="s">
        <v>399</v>
      </c>
      <c r="C197" s="67" t="s">
        <v>541</v>
      </c>
      <c r="D197" s="82" t="s">
        <v>394</v>
      </c>
      <c r="E197" s="91" t="s">
        <v>1</v>
      </c>
      <c r="F197" s="27"/>
      <c r="G197" s="32"/>
      <c r="H197" s="27"/>
      <c r="I197" s="27"/>
    </row>
    <row r="198" spans="1:9" ht="15.75" customHeight="1" thickBot="1" x14ac:dyDescent="0.25">
      <c r="A198" s="36">
        <v>23160</v>
      </c>
      <c r="B198" s="68" t="s">
        <v>399</v>
      </c>
      <c r="C198" s="68" t="s">
        <v>541</v>
      </c>
      <c r="D198" s="68" t="s">
        <v>169</v>
      </c>
      <c r="E198" s="87" t="s">
        <v>1</v>
      </c>
      <c r="F198" s="40"/>
      <c r="G198" s="37"/>
      <c r="H198" s="42"/>
      <c r="I198" s="38"/>
    </row>
  </sheetData>
  <mergeCells count="6">
    <mergeCell ref="A2:I2"/>
    <mergeCell ref="A3:I3"/>
    <mergeCell ref="D4:H4"/>
    <mergeCell ref="D5:H5"/>
    <mergeCell ref="A8:B8"/>
    <mergeCell ref="D6:H6"/>
  </mergeCells>
  <conditionalFormatting sqref="E11:E198">
    <cfRule type="cellIs" dxfId="1" priority="1" operator="greaterThan">
      <formula>"Yes"</formula>
    </cfRule>
  </conditionalFormatting>
  <dataValidations count="5">
    <dataValidation type="list" allowBlank="1" sqref="G33:H33 G37:H37 G43:H43 G29:H29 G39:H39 G45:H45 G10:H11 E10:F10 G41:H41 G27:H27 G31:H31 G15:H15 F56:H56" xr:uid="{00000000-0002-0000-0300-000000000000}">
      <formula1>#REF!</formula1>
    </dataValidation>
    <dataValidation type="list" allowBlank="1" sqref="G46:H46 G40:H40 G16:H26 G12:H14 G42:H42 G44:H44 G28:H28 G30:H30 G32:H32 G34:H36 G38:H38 G115:H115 G144:H144" xr:uid="{00000000-0002-0000-0300-000001000000}">
      <formula1>#REF!</formula1>
    </dataValidation>
    <dataValidation type="list" allowBlank="1" showInputMessage="1" showErrorMessage="1" sqref="D11:D197" xr:uid="{7F582FBA-5AEC-4F27-A3BD-8B3480E91FEF}">
      <formula1>"Editorial,1/Technical Low,2/Technical Medium,3/Technical High,4/Technical Critical,Not Categorized"</formula1>
    </dataValidation>
    <dataValidation type="list" allowBlank="1" showInputMessage="1" showErrorMessage="1" sqref="F11:F46 F115 F144" xr:uid="{1317C34B-7754-4956-8505-0A5B199AEA2C}">
      <formula1>"1,2,3,4"</formula1>
    </dataValidation>
    <dataValidation type="list" allowBlank="1" sqref="E11:E198" xr:uid="{7AD868D1-7F33-4BBB-AF68-34C661E40900}">
      <formula1>"No,Yes - doesn't need to wait for erratum,Yes - tied to spec change,Not Reviewed"</formula1>
    </dataValidation>
  </dataValidations>
  <hyperlinks>
    <hyperlink ref="A13" r:id="rId1" display="https://bluetooth.atlassian.net/browse/ES-9810" xr:uid="{00000000-0004-0000-0300-000000000000}"/>
    <hyperlink ref="A15" r:id="rId2" display="https://bluetooth.atlassian.net/browse/ES-9960" xr:uid="{00000000-0004-0000-0300-000001000000}"/>
    <hyperlink ref="A17" r:id="rId3" display="https://bluetooth.atlassian.net/browse/ES-9990" xr:uid="{00000000-0004-0000-0300-000002000000}"/>
    <hyperlink ref="A19" r:id="rId4" display="https://bluetooth.atlassian.net/browse/ES-10069" xr:uid="{00000000-0004-0000-0300-000003000000}"/>
    <hyperlink ref="A21" r:id="rId5" display="https://bluetooth.atlassian.net/browse/ES-10287" xr:uid="{00000000-0004-0000-0300-000004000000}"/>
    <hyperlink ref="A23" r:id="rId6" display="https://bluetooth.atlassian.net/browse/ES-10333" xr:uid="{00000000-0004-0000-0300-000005000000}"/>
    <hyperlink ref="A25" r:id="rId7" display="https://bluetooth.atlassian.net/browse/ES-10435" xr:uid="{00000000-0004-0000-0300-000006000000}"/>
    <hyperlink ref="A27" r:id="rId8" display="https://bluetooth.atlassian.net/browse/ES-10437" xr:uid="{00000000-0004-0000-0300-000007000000}"/>
    <hyperlink ref="A29" r:id="rId9" display="https://bluetooth.atlassian.net/browse/ES-10439" xr:uid="{00000000-0004-0000-0300-000008000000}"/>
    <hyperlink ref="A31" r:id="rId10" display="https://bluetooth.atlassian.net/browse/ES-10455" xr:uid="{00000000-0004-0000-0300-000009000000}"/>
    <hyperlink ref="A33" r:id="rId11" display="https://bluetooth.atlassian.net/browse/ES-10475" xr:uid="{00000000-0004-0000-0300-00000A000000}"/>
    <hyperlink ref="A35" r:id="rId12" display="https://bluetooth.atlassian.net/browse/ES-10655" xr:uid="{00000000-0004-0000-0300-00000B000000}"/>
    <hyperlink ref="A37" r:id="rId13" display="https://bluetooth.atlassian.net/browse/ES-10667" xr:uid="{00000000-0004-0000-0300-00000C000000}"/>
    <hyperlink ref="A39" r:id="rId14" display="https://bluetooth.atlassian.net/browse/ES-10727" xr:uid="{00000000-0004-0000-0300-00000D000000}"/>
    <hyperlink ref="A41" r:id="rId15" display="https://bluetooth.atlassian.net/browse/ES-10801" xr:uid="{00000000-0004-0000-0300-00000E000000}"/>
    <hyperlink ref="A43" r:id="rId16" display="https://bluetooth.atlassian.net/browse/ES-10862" xr:uid="{00000000-0004-0000-0300-00000F000000}"/>
    <hyperlink ref="A45" r:id="rId17" display="https://bluetooth.atlassian.net/browse/ES-10895" xr:uid="{00000000-0004-0000-0300-000010000000}"/>
    <hyperlink ref="A56" r:id="rId18" display="https://bluetooth.atlassian.net/browse/ES-11305" xr:uid="{00000000-0004-0000-0300-000011000000}"/>
    <hyperlink ref="A47" r:id="rId19" display="https://bluetooth.atlassian.net/browse/ES-10903" xr:uid="{D285DF6E-7151-4058-BEA1-6BBB87DE780A}"/>
    <hyperlink ref="A48" r:id="rId20" display="https://bluetooth.atlassian.net/browse/ES-10950" xr:uid="{3A8953A7-C17F-4DCC-8DCE-7826EA5C8F11}"/>
    <hyperlink ref="A49" r:id="rId21" display="https://bluetooth.atlassian.net/browse/ES-11148" xr:uid="{3C712A51-DE51-40D9-842E-C86496CF1A68}"/>
    <hyperlink ref="A50" r:id="rId22" display="https://bluetooth.atlassian.net/browse/ES-1149" xr:uid="{95B5707C-0164-4BAF-BDB1-7D0E8E69E562}"/>
    <hyperlink ref="A51" r:id="rId23" display="https://bluetooth.atlassian.net/browse/ES-11263" xr:uid="{BB4E5418-6FCD-4FA2-A874-42A4DA6723A7}"/>
    <hyperlink ref="A52" r:id="rId24" display="https://bluetooth.atlassian.net/browse/ES-11277" xr:uid="{9CE9B9EA-BA05-4730-8DA6-7C8664957524}"/>
    <hyperlink ref="A53" r:id="rId25" display="https://bluetooth.atlassian.net/browse/ES-11278" xr:uid="{0BC846EA-5B46-4EE4-8196-41BE68AE058D}"/>
    <hyperlink ref="A54" r:id="rId26" display="https://bluetooth.atlassian.net/browse/ES-11279" xr:uid="{D6820058-8CDB-4663-BDA6-D19E65382F49}"/>
    <hyperlink ref="A55" r:id="rId27" display="https://bluetooth.atlassian.net/browse/ES-11291" xr:uid="{54A6CF67-8189-4E42-A1C8-E7FBDCF56181}"/>
    <hyperlink ref="A57" r:id="rId28" display="https://bluetooth.atlassian.net/browse/ES-11343" xr:uid="{2FDD8FA4-B7DB-427D-9EDD-A979ACF52459}"/>
    <hyperlink ref="A58" r:id="rId29" display="https://bluetooth.atlassian.net/browse/ES-11345" xr:uid="{31F98757-0C0D-4191-848E-6964D568781A}"/>
    <hyperlink ref="A59" r:id="rId30" display="https://bluetooth.atlassian.net/browse/ES-11350" xr:uid="{C14B98AF-09F0-4E1D-9D8D-82DDEDF5A712}"/>
    <hyperlink ref="A60" r:id="rId31" display="https://bluetooth.atlassian.net/browse/ES-11361" xr:uid="{DE189CD1-8498-4F2D-90A9-6AE369D08D4F}"/>
    <hyperlink ref="A61" r:id="rId32" display="https://bluetooth.atlassian.net/browse/ES-11367" xr:uid="{83C01D33-2ED9-499A-93F1-F7BA89CA89BC}"/>
    <hyperlink ref="A62" r:id="rId33" display="https://bluetooth.atlassian.net/browse/ES-11370" xr:uid="{C45CF7E4-BB4C-40D5-A775-3EE527D99C23}"/>
    <hyperlink ref="A63" r:id="rId34" display="https://bluetooth.atlassian.net/browse/ES-11372" xr:uid="{A357376F-AD1B-4766-B015-C62690377BAC}"/>
    <hyperlink ref="A64" r:id="rId35" display="https://bluetooth.atlassian.net/browse/ES-11448" xr:uid="{6D5C49D8-C060-42AF-9B54-1ADB7ADBC2F6}"/>
    <hyperlink ref="A65" r:id="rId36" display="https://bluetooth.atlassian.net/browse/ES-11631" xr:uid="{D0A13B4A-5321-4CA0-B827-42810202DD39}"/>
    <hyperlink ref="A66" r:id="rId37" display="https://bluetooth.atlassian.net/browse/ES-11664" xr:uid="{C3559090-3491-487A-AD38-07BBD2654A5F}"/>
    <hyperlink ref="A67" r:id="rId38" display="https://bluetooth.atlassian.net/browse/ES-11713" xr:uid="{63903ED9-9041-4936-A1F6-E72D5C84A7D2}"/>
    <hyperlink ref="A68" r:id="rId39" display="https://bluetooth.atlassian.net/browse/ES-11734" xr:uid="{8F623189-6366-4C3D-BA49-A76B3B1EE01C}"/>
    <hyperlink ref="A69" r:id="rId40" display="https://bluetooth.atlassian.net/browse/ES-11759" xr:uid="{AB279E83-6D36-4EBB-917B-1E1F76F4477B}"/>
    <hyperlink ref="A70" r:id="rId41" display="https://bluetooth.atlassian.net/browse/ES-11771" xr:uid="{8A375DEA-296A-4A9F-8ABC-17E58B0982AB}"/>
    <hyperlink ref="A71" r:id="rId42" display="https://bluetooth.atlassian.net/browse/ES-11805" xr:uid="{A8C57F63-BC1C-44D4-A8BE-600ACF27FD85}"/>
    <hyperlink ref="A72" r:id="rId43" display="https://bluetooth.atlassian.net/browse/ES-11881" xr:uid="{F97E3073-502A-407C-ACE1-E9193ABE02A5}"/>
    <hyperlink ref="A73" r:id="rId44" display="https://bluetooth.atlassian.net/browse/ES-11907" xr:uid="{45511B56-CD0F-4639-ADC6-2BE57AFCFD77}"/>
    <hyperlink ref="A74" r:id="rId45" display="https://bluetooth.atlassian.net/browse/ES-11937" xr:uid="{27264291-B23D-4D54-864A-2653F228DE78}"/>
    <hyperlink ref="A75" r:id="rId46" display="https://bluetooth.atlassian.net/browse/ES-11942" xr:uid="{98E52689-6B33-4E3C-A917-0328BD1EE1A5}"/>
    <hyperlink ref="A76" r:id="rId47" display="https://bluetooth.atlassian.net/browse/ES-11960" xr:uid="{035A4EDD-14D3-437B-A1C3-9ADFB36F72E2}"/>
    <hyperlink ref="A77" r:id="rId48" display="https://bluetooth.atlassian.net/browse/ES-11993" xr:uid="{DD8CE3D9-F79C-4E33-A05D-1EC3057A104F}"/>
    <hyperlink ref="A78" r:id="rId49" display="https://bluetooth.atlassian.net/browse/ES-12090" xr:uid="{8511267F-5834-4F55-948A-4F71EA5B9044}"/>
    <hyperlink ref="A79" r:id="rId50" display="https://bluetooth.atlassian.net/browse/ES-12091" xr:uid="{54393C0F-8698-405B-852B-FC7B552356BD}"/>
    <hyperlink ref="A80" r:id="rId51" display="https://bluetooth.atlassian.net/browse/ES-12146" xr:uid="{092C78C2-AEDB-4D16-9CD4-6E772F33A74E}"/>
    <hyperlink ref="A81" r:id="rId52" display="https://bluetooth.atlassian.net/browse/ES-12256" xr:uid="{BFB81432-34D6-432F-8300-83A7FC4ABE3C}"/>
    <hyperlink ref="A82" r:id="rId53" display="https://bluetooth.atlassian.net/browse/ES-12258" xr:uid="{2E2F3FB2-DF3D-4E65-8B41-4A706A7CB7C1}"/>
    <hyperlink ref="A83" r:id="rId54" display="https://bluetooth.atlassian.net/browse/ES-12282" xr:uid="{87180061-A8CC-438C-84A2-D06B46C4A58E}"/>
    <hyperlink ref="A84" r:id="rId55" display="https://bluetooth.atlassian.net/browse/ES-12328" xr:uid="{E78CF3B2-1BB3-4AA6-AD51-14DE89CEFE3F}"/>
    <hyperlink ref="A85" r:id="rId56" display="https://bluetooth.atlassian.net/browse/ES-12371" xr:uid="{3575C493-6B2E-4B15-B788-7FBD5993C85F}"/>
    <hyperlink ref="A86" r:id="rId57" display="https://bluetooth.atlassian.net/browse/ES-12494" xr:uid="{9D5D2EF8-189A-404E-AD75-D1994BE263E1}"/>
    <hyperlink ref="A87" r:id="rId58" display="https://bluetooth.atlassian.net/browse/ES-12572" xr:uid="{DA14B074-5231-4C9E-8494-DD971CDB9CF1}"/>
    <hyperlink ref="A88" r:id="rId59" display="https://bluetooth.atlassian.net/browse/ES-12687" xr:uid="{09250852-7133-4A7A-A970-0FD1DD6AAD59}"/>
    <hyperlink ref="A89" r:id="rId60" display="https://bluetooth.atlassian.net/browse/ES-12688" xr:uid="{412CE077-78F9-44C0-B401-9A5DAF1E44AF}"/>
    <hyperlink ref="A90" r:id="rId61" display="https://bluetooth.atlassian.net/browse/ES-12835" xr:uid="{50A2B806-BFF8-41AE-8624-C2A15B50FBB0}"/>
    <hyperlink ref="A91" r:id="rId62" display="https://bluetooth.atlassian.net/browse/ES-12906" xr:uid="{ACB98362-113E-400A-85AB-B9195D0E42F1}"/>
    <hyperlink ref="A92" r:id="rId63" display="https://bluetooth.atlassian.net/browse/ES-12907" xr:uid="{65F65587-45FB-44A2-81C7-9A9156C180DA}"/>
    <hyperlink ref="A93" r:id="rId64" display="https://bluetooth.atlassian.net/browse/ES-13011" xr:uid="{D1103099-E059-4360-8113-A803DDDEA020}"/>
    <hyperlink ref="A94" r:id="rId65" display="https://bluetooth.atlassian.net/browse/ES-13093" xr:uid="{F8933DF3-DFC4-407D-8482-7BA9B9BF3890}"/>
    <hyperlink ref="A95" r:id="rId66" display="https://bluetooth.atlassian.net/browse/ES-13269" xr:uid="{75F6D8DB-B63C-4686-98AF-BECE6C455CCF}"/>
    <hyperlink ref="A96" r:id="rId67" display="https://bluetooth.atlassian.net/browse/ES-13288" xr:uid="{E4504524-B364-4E64-98EB-CEFF42438CE6}"/>
    <hyperlink ref="A97" r:id="rId68" display="https://bluetooth.atlassian.net/browse/ES-13334" xr:uid="{33B1DFE0-686C-4241-A086-DBD9F960C4D5}"/>
    <hyperlink ref="A98" r:id="rId69" display="https://bluetooth.atlassian.net/browse/ES-13410" xr:uid="{64B1BF7B-3BB8-40A9-B7C3-8DDED1856AB0}"/>
    <hyperlink ref="A99" r:id="rId70" display="https://bluetooth.atlassian.net/browse/ES-13487" xr:uid="{9021CCBE-2BCA-4B2F-94FE-E13ABB3B2B2F}"/>
    <hyperlink ref="A100" r:id="rId71" display="https://bluetooth.atlassian.net/browse/ES-13499" xr:uid="{4585BB72-E04F-4183-B52C-F4F1C8A02FB5}"/>
    <hyperlink ref="A101" r:id="rId72" display="https://bluetooth.atlassian.net/browse/ES-13507" xr:uid="{2BAA6E05-9FFA-4C20-84DF-9CC398607E19}"/>
    <hyperlink ref="A102" r:id="rId73" display="https://bluetooth.atlassian.net/browse/ES-13509" xr:uid="{FADC0B88-DBEF-4E16-A544-8664B85258F6}"/>
    <hyperlink ref="A103" r:id="rId74" display="https://bluetooth.atlassian.net/browse/ES-13510" xr:uid="{7D7E2616-FE1C-42BD-8885-395D14BEF1DC}"/>
    <hyperlink ref="A104" r:id="rId75" display="https://bluetooth.atlassian.net/browse/ES-13529" xr:uid="{A1350145-4AC4-476F-A61C-D54DCEB0A00E}"/>
    <hyperlink ref="A105" r:id="rId76" display="https://bluetooth.atlassian.net/browse/ES-13541" xr:uid="{5C298548-6B12-49C8-B158-DFE65E70271C}"/>
    <hyperlink ref="A106" r:id="rId77" display="https://bluetooth.atlassian.net/browse/ES-13558" xr:uid="{F5C2A04F-520D-45B3-A620-6F8A79E7A73A}"/>
    <hyperlink ref="A107" r:id="rId78" display="https://bluetooth.atlassian.net/browse/ES-13560" xr:uid="{F2B2710F-B699-41F4-9A21-9D6E03BAEFE6}"/>
    <hyperlink ref="A108" r:id="rId79" display="https://bluetooth.atlassian.net/browse/ES-14733" xr:uid="{B42E634E-0DFA-4ADC-A6F5-805493AE7ABE}"/>
    <hyperlink ref="A109" r:id="rId80" display="https://bluetooth.atlassian.net/browse/ES-14744" xr:uid="{FAAB1402-F94E-49F6-8A08-9E665DAC16CF}"/>
    <hyperlink ref="A110" r:id="rId81" display="https://bluetooth.atlassian.net/browse/ES-14798" xr:uid="{8B6FDF33-0DD7-404A-ADB7-4CA013E82C24}"/>
    <hyperlink ref="A111" r:id="rId82" display="https://bluetooth.atlassian.net/browse/ES-14822" xr:uid="{C5F4C5ED-B322-45DC-AB20-0D0786C11EF7}"/>
    <hyperlink ref="A112" r:id="rId83" display="https://bluetooth.atlassian.net/browse/ES-14843" xr:uid="{AC20E96F-FAA6-44AB-B6B8-BAA9F8664DF9}"/>
    <hyperlink ref="A113" r:id="rId84" display="https://bluetooth.atlassian.net/browse/ES-14976" xr:uid="{850A8847-13EE-4B3F-A101-E093695A2F32}"/>
    <hyperlink ref="A114" r:id="rId85" display="https://bluetooth.atlassian.net/browse/ES-14978" xr:uid="{E9D847BE-8031-4EED-A9E1-D44883BFD096}"/>
    <hyperlink ref="A115" r:id="rId86" display="https://bluetooth.atlassian.net/browse/ES-15015" xr:uid="{D6EB1B1A-110B-4EA0-8119-F2DD4C64FD44}"/>
    <hyperlink ref="A116" r:id="rId87" display="https://bluetooth.atlassian.net/browse/ES-15057" xr:uid="{167E2BDD-ED71-4442-8276-59405C39D24C}"/>
    <hyperlink ref="A117" r:id="rId88" display="https://bluetooth.atlassian.net/browse/ES-15125" xr:uid="{E0EC27A5-B48F-4555-99B3-DEB5181F3422}"/>
    <hyperlink ref="A118" r:id="rId89" display="https://bluetooth.atlassian.net/browse/ES-15141" xr:uid="{9BCA8FB7-126F-42C8-8F6E-2C77CCE7884D}"/>
    <hyperlink ref="A119" r:id="rId90" display="https://bluetooth.atlassian.net/browse/ES-15207" xr:uid="{22BEEDB5-7F0B-42C2-B734-678B94E9CDDD}"/>
    <hyperlink ref="A120" r:id="rId91" display="https://bluetooth.atlassian.net/browse/ES-15209" xr:uid="{40F52435-EDDC-480B-A14E-36E1F5F7D9FB}"/>
    <hyperlink ref="A121" r:id="rId92" display="https://bluetooth.atlassian.net/browse/ES-15279" xr:uid="{B49A7FD5-19F8-495A-9C5B-9B4569AC195E}"/>
    <hyperlink ref="A122" r:id="rId93" display="https://bluetooth.atlassian.net/browse/ES-15430" xr:uid="{76BBF634-FA4A-47C7-858E-BB5B3C2DBEA0}"/>
    <hyperlink ref="A123" r:id="rId94" display="https://bluetooth.atlassian.net/browse/ES-15439" xr:uid="{414A3773-EC3C-429A-9B59-81A8A889ED14}"/>
    <hyperlink ref="A124" r:id="rId95" display="https://bluetooth.atlassian.net/browse/ES-15470" xr:uid="{01F14BF4-85E2-418D-B83C-683E9060ABD8}"/>
    <hyperlink ref="A125" r:id="rId96" display="https://bluetooth.atlassian.net/browse/ES-15483" xr:uid="{5A188C60-BDC6-4A9D-B7D3-E83408751E43}"/>
    <hyperlink ref="A126" r:id="rId97" display="https://bluetooth.atlassian.net/browse/ES-15484" xr:uid="{4FFEAECD-BB83-4C92-A7E0-7DCAA9A319C5}"/>
    <hyperlink ref="A127" r:id="rId98" display="https://bluetooth.atlassian.net/browse/ES-15512" xr:uid="{82FC2110-3BE1-462E-93EA-A862A0F8ECDD}"/>
    <hyperlink ref="A128" r:id="rId99" display="https://bluetooth.atlassian.net/browse/ES-15655" xr:uid="{82347EDF-F90C-406D-BB64-F05FAED9DB61}"/>
    <hyperlink ref="A129" r:id="rId100" display="https://bluetooth.atlassian.net/browse/ES-15665" xr:uid="{FDFC92EE-115F-4CA7-A915-98C00AA928B8}"/>
    <hyperlink ref="A130" r:id="rId101" display="https://bluetooth.atlassian.net/browse/ES-15716" xr:uid="{C074EC73-00A9-4191-809B-0CC103490478}"/>
    <hyperlink ref="A131" r:id="rId102" display="https://bluetooth.atlassian.net/browse/ES-15865" xr:uid="{E43A6A4C-5CD7-451F-9E0F-9E18791BDE25}"/>
    <hyperlink ref="A132" r:id="rId103" display="https://bluetooth.atlassian.net/browse/ES-15886" xr:uid="{7FBB5587-73CB-49D6-A177-BABBF3DDF346}"/>
    <hyperlink ref="A133" r:id="rId104" display="https://bluetooth.atlassian.net/browse/ES-15922" xr:uid="{FC2103A4-3928-4796-9FE7-4328B15A2FC9}"/>
    <hyperlink ref="A134" r:id="rId105" display="https://bluetooth.atlassian.net/browse/ES-15923" xr:uid="{4BC2C753-B087-483E-97FC-C23D0EF9601D}"/>
    <hyperlink ref="A135" r:id="rId106" display="https://bluetooth.atlassian.net/browse/ES-16106" xr:uid="{20E171D5-B27B-4805-B103-D0933328FF9A}"/>
    <hyperlink ref="A136" r:id="rId107" display="https://bluetooth.atlassian.net/browse/ES-16130" xr:uid="{5E093F74-DD59-4308-84DB-A4C11A2C7876}"/>
    <hyperlink ref="A137" r:id="rId108" display="https://bluetooth.atlassian.net/browse/ES-16154" xr:uid="{DB092582-8690-40AE-97BC-7DC887F12D4F}"/>
    <hyperlink ref="A138" r:id="rId109" display="https://bluetooth.atlassian.net/browse/ES-16223" xr:uid="{7C3B4E9D-D70D-46BE-A84C-C0AAFB48BD3E}"/>
    <hyperlink ref="A139" r:id="rId110" display="https://bluetooth.atlassian.net/browse/ES-16227" xr:uid="{9E8DF138-5276-4E2F-9C53-65F592B333D5}"/>
    <hyperlink ref="A140" r:id="rId111" display="https://bluetooth.atlassian.net/browse/ES-16302" xr:uid="{2A6098AA-0756-452F-87E4-A7C05D298325}"/>
    <hyperlink ref="A141" r:id="rId112" display="https://bluetooth.atlassian.net/browse/ES-16349" xr:uid="{F06C801E-7589-4408-B28D-37683691F249}"/>
    <hyperlink ref="A142" r:id="rId113" display="https://bluetooth.atlassian.net/browse/ES-16399" xr:uid="{C0175E78-3E5C-473D-8E49-48490EE63C66}"/>
    <hyperlink ref="A143" r:id="rId114" display="https://bluetooth.atlassian.net/browse/ES-16400" xr:uid="{AB609F7D-292F-42EA-A819-29FF907FB4E8}"/>
    <hyperlink ref="A144" r:id="rId115" display="https://bluetooth.atlassian.net/browse/ES-16472" xr:uid="{B797E153-9FDC-4F4A-A0A9-7651FE46625B}"/>
    <hyperlink ref="A145" r:id="rId116" display="https://bluetooth.atlassian.net/browse/ES-16555" xr:uid="{520EB9C1-4223-4997-9098-8B1B0F1D033B}"/>
    <hyperlink ref="A146" r:id="rId117" display="https://bluetooth.atlassian.net/browse/ES-16579" xr:uid="{EC4FAB55-3B77-40B8-A6CA-029B2A541740}"/>
    <hyperlink ref="A147" r:id="rId118" display="https://bluetooth.atlassian.net/browse/ES-16640" xr:uid="{A69A585C-8E3D-42DA-B4B2-C13D6EA1F1C9}"/>
    <hyperlink ref="A148" r:id="rId119" display="https://bluetooth.atlassian.net/browse/ES-16641" xr:uid="{84253811-BCBA-43B5-9B21-2B5EF015730F}"/>
    <hyperlink ref="A149" r:id="rId120" display="https://bluetooth.atlassian.net/browse/ES-16666" xr:uid="{B84653F6-FA8C-4619-9C40-15E5DC2930C0}"/>
    <hyperlink ref="A150" r:id="rId121" display="https://bluetooth.atlassian.net/browse/ES-16762" xr:uid="{AAC9C3E6-0492-4870-B5B5-BB8A68B9E457}"/>
    <hyperlink ref="A151" r:id="rId122" display="https://bluetooth.atlassian.net/browse/ES-16777" xr:uid="{5790E4EA-192D-4126-80A9-E701ADC989A0}"/>
    <hyperlink ref="A152" r:id="rId123" display="https://bluetooth.atlassian.net/browse/ES-16783" xr:uid="{3EABCC75-F51F-481F-A15E-0675C10CCD5C}"/>
    <hyperlink ref="A153" r:id="rId124" display="https://bluetooth.atlassian.net/browse/ES-16818" xr:uid="{F9BE8FF2-FB54-40CF-BEC7-7037D11EBCFB}"/>
    <hyperlink ref="A154" r:id="rId125" display="https://bluetooth.atlassian.net/browse/ES-16820" xr:uid="{D7F87348-2E9F-4DC1-B4C7-D8C24F42E9EA}"/>
    <hyperlink ref="A155" r:id="rId126" display="https://bluetooth.atlassian.net/browse/ES-16821" xr:uid="{23ABD09F-57D8-4106-8D3B-49BEE9B3A63D}"/>
    <hyperlink ref="A156" r:id="rId127" display="https://bluetooth.atlassian.net/browse/ES-16844" xr:uid="{0DB43CB0-CEC9-4FBE-B7AE-3266CFEB429C}"/>
    <hyperlink ref="A157" r:id="rId128" display="https://bluetooth.atlassian.net/browse/ES-16845" xr:uid="{3BA4F025-F58C-4E74-8D17-4A088FEA1073}"/>
    <hyperlink ref="A158" r:id="rId129" display="https://bluetooth.atlassian.net/browse/ES-16848" xr:uid="{5FA93117-CA3B-42E9-AC84-D249E31B05C0}"/>
    <hyperlink ref="A159" r:id="rId130" display="https://bluetooth.atlassian.net/browse/ES-16872" xr:uid="{6F3A4264-18CC-48BE-9A03-CE3D8687A6DD}"/>
    <hyperlink ref="A160" r:id="rId131" display="https://bluetooth.atlassian.net/browse/ES-16987" xr:uid="{852E6563-0079-4BAA-8C88-8081F65AB37F}"/>
    <hyperlink ref="A161" r:id="rId132" display="https://bluetooth.atlassian.net/browse/ES-17092" xr:uid="{E3639857-D433-49BF-8E50-26E2FCE09739}"/>
    <hyperlink ref="A162" r:id="rId133" display="https://bluetooth.atlassian.net/browse/ES-17156" xr:uid="{149E63EA-A16D-4CE9-9C50-293E68D85BF6}"/>
    <hyperlink ref="A163" r:id="rId134" display="https://bluetooth.atlassian.net/browse/ES-17160" xr:uid="{A291BFE9-090B-4F77-BEF8-9E4441BF5336}"/>
    <hyperlink ref="A164" r:id="rId135" display="https://bluetooth.atlassian.net/browse/ES-17204" xr:uid="{18497FA2-7147-4751-8C89-6D44236201C6}"/>
    <hyperlink ref="A165" r:id="rId136" display="https://bluetooth.atlassian.net/browse/ES-17207" xr:uid="{63D52F29-F70D-4BCF-B9F4-922211C7FDC1}"/>
    <hyperlink ref="A166" r:id="rId137" display="https://bluetooth.atlassian.net/browse/ES-17280" xr:uid="{341C1467-E148-4DE0-9046-AF4FB6BF142C}"/>
    <hyperlink ref="A167" r:id="rId138" display="https://bluetooth.atlassian.net/browse/ES-17362" xr:uid="{C5B0B957-36BD-4201-9933-FB84C97DDF89}"/>
    <hyperlink ref="A168" r:id="rId139" display="https://bluetooth.atlassian.net/browse/ES-17370" xr:uid="{DD660812-9BA0-45D2-8456-06A1A6ECC32C}"/>
    <hyperlink ref="A169" r:id="rId140" display="https://bluetooth.atlassian.net/browse/ES-17416" xr:uid="{E48F5FD2-57B5-4C43-AF6C-96778AE8F645}"/>
    <hyperlink ref="A170" r:id="rId141" display="https://bluetooth.atlassian.net/browse/ES-17418" xr:uid="{37C1C5E3-E263-4D07-B057-DB679C8C4B70}"/>
    <hyperlink ref="A171" r:id="rId142" display="https://bluetooth.atlassian.net/browse/ES-17537" xr:uid="{CDBB6193-CD09-4E1D-8517-82E9A290A451}"/>
    <hyperlink ref="A172" r:id="rId143" display="https://bluetooth.atlassian.net/browse/ES-17613" xr:uid="{568F9371-6F20-4D00-AB5E-60FBA02905F2}"/>
    <hyperlink ref="A173" r:id="rId144" display="https://bluetooth.atlassian.net/browse/ES-17672" xr:uid="{90CFD3B0-E826-48BB-96AD-5074705B9E9E}"/>
    <hyperlink ref="A174" r:id="rId145" display="https://bluetooth.atlassian.net/browse/ES-17677" xr:uid="{9C8BECCA-274A-41F6-8B35-CD9AD70FD8CB}"/>
    <hyperlink ref="A175" r:id="rId146" display="https://bluetooth.atlassian.net/browse/ES-17776" xr:uid="{344AD52E-BB8A-434D-A6EE-CF8813475C21}"/>
    <hyperlink ref="A176" r:id="rId147" display="https://bluetooth.atlassian.net/browse/ES-17915" xr:uid="{A136BC8C-9537-4504-ACCB-65BDECA0B9B3}"/>
    <hyperlink ref="A177" r:id="rId148" display="https://bluetooth.atlassian.net/browse/ES-17953" xr:uid="{7CEA23B0-E5B9-4035-B8F0-D90046060D32}"/>
    <hyperlink ref="A178" r:id="rId149" display="https://bluetooth.atlassian.net/browse/ES-18035" xr:uid="{E8B5A5B4-1CE4-48F9-B331-569B07C547E0}"/>
    <hyperlink ref="A179" r:id="rId150" display="https://bluetooth.atlassian.net/browse/ES-18036" xr:uid="{8DED7C77-D632-47BD-97EF-754CB52267C6}"/>
    <hyperlink ref="A180" r:id="rId151" display="https://bluetooth.atlassian.net/browse/ES-18037" xr:uid="{96C8AD02-0EE0-4E07-B190-AD6359A81321}"/>
    <hyperlink ref="A181" r:id="rId152" display="https://bluetooth.atlassian.net/browse/ES-18127" xr:uid="{0F43A4FB-5AF3-4EB3-AA3B-EBAA5A57DBB5}"/>
    <hyperlink ref="A182" r:id="rId153" display="https://bluetooth.atlassian.net/browse/ES-18136" xr:uid="{936527FF-C85D-4228-A82E-FA3F8C154BCD}"/>
    <hyperlink ref="A183" r:id="rId154" display="https://bluetooth.atlassian.net/browse/ES-18160" xr:uid="{0CAC39EF-B6E2-4DD0-85FD-69E96EEF822C}"/>
    <hyperlink ref="A184" r:id="rId155" display="https://bluetooth.atlassian.net/browse/ES-19117" xr:uid="{949E9FD1-20C2-4C95-B3BD-CB0870AE6DDA}"/>
    <hyperlink ref="A185" r:id="rId156" display="https://bluetooth.atlassian.net/browse/ES-19121" xr:uid="{FFA8C9E3-A2D2-4B6C-B5C8-9CE229EE41E8}"/>
    <hyperlink ref="A186" r:id="rId157" display="https://bluetooth.atlassian.net/browse/ES-19249" xr:uid="{D3D5F488-25AF-4826-BD59-4E866D9AAB2F}"/>
    <hyperlink ref="A187" r:id="rId158" display="https://bluetooth.atlassian.net/browse/ES-20364" xr:uid="{48258205-124C-4C4C-88BC-CE363AFBE3D1}"/>
    <hyperlink ref="A188" r:id="rId159" display="https://bluetooth.atlassian.net/browse/ES-20397" xr:uid="{663B7DE9-1A18-4251-AB41-B5BCDADCF647}"/>
    <hyperlink ref="A189" r:id="rId160" display="https://bluetooth.atlassian.net/browse/ES-20433" xr:uid="{D7FE2B72-7887-4516-AD9F-794B47C47EB7}"/>
    <hyperlink ref="A190" r:id="rId161" display="https://bluetooth.atlassian.net/browse/ES-20434" xr:uid="{FE9B27C2-1CF9-4A6B-B16D-E6DAFE010BE8}"/>
    <hyperlink ref="A191" r:id="rId162" display="https://bluetooth.atlassian.net/browse/ES-20435" xr:uid="{20C6E0FB-1D4D-4B8A-AFC2-B8B4065B9BFC}"/>
    <hyperlink ref="A192" r:id="rId163" display="https://bluetooth.atlassian.net/browse/ES-22651" xr:uid="{5EB565AA-77EC-4ED7-8632-B6BDBE368B6D}"/>
    <hyperlink ref="A193" r:id="rId164" display="https://bluetooth.atlassian.net/browse/ES-22767" xr:uid="{C5D582A4-026F-43EC-8434-4F351E912B4C}"/>
    <hyperlink ref="A194" r:id="rId165" display="https://bluetooth.atlassian.net/browse/ES-22829" xr:uid="{EF0FD859-EDBD-4D51-8F47-F4CC42CB653D}"/>
    <hyperlink ref="A195" r:id="rId166" display="https://bluetooth.atlassian.net/browse/ES-22980" xr:uid="{1E5C7A86-AEF9-45F3-8AFC-91D32D27D17A}"/>
    <hyperlink ref="A196" r:id="rId167" display="https://bluetooth.atlassian.net/browse/ES-22983" xr:uid="{945F07D7-C705-48E8-8D61-B565A5FB8258}"/>
    <hyperlink ref="A197" r:id="rId168" display="https://bluetooth.atlassian.net/browse/ES-23134" xr:uid="{1A4649A3-EE75-4882-8924-FA53488EBC7B}"/>
    <hyperlink ref="A198" r:id="rId169" display="https://bluetooth.atlassian.net/browse/ES-23160" xr:uid="{3B690B23-BE80-4195-8F32-690F0981518F}"/>
  </hyperlinks>
  <pageMargins left="0.7" right="0.7" top="0.75" bottom="0.75" header="0.3" footer="0.3"/>
  <pageSetup paperSize="9" orientation="portrait" horizontalDpi="300" verticalDpi="300" r:id="rId17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4c57150-95d3-44f5-b623-81a9dee31073" xsi:nil="true"/>
    <lcf76f155ced4ddcb4097134ff3c332f xmlns="841ce161-2f11-4fff-9b19-93e9b368de6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73C2DDB3CD31449998C8DF81E1EB713" ma:contentTypeVersion="15" ma:contentTypeDescription="Create a new document." ma:contentTypeScope="" ma:versionID="cd2d9b744c04e179f3f499213e42a264">
  <xsd:schema xmlns:xsd="http://www.w3.org/2001/XMLSchema" xmlns:xs="http://www.w3.org/2001/XMLSchema" xmlns:p="http://schemas.microsoft.com/office/2006/metadata/properties" xmlns:ns2="841ce161-2f11-4fff-9b19-93e9b368de60" xmlns:ns3="44c57150-95d3-44f5-b623-81a9dee31073" targetNamespace="http://schemas.microsoft.com/office/2006/metadata/properties" ma:root="true" ma:fieldsID="753f99d05f3f417550a1cce3d02ad244" ns2:_="" ns3:_="">
    <xsd:import namespace="841ce161-2f11-4fff-9b19-93e9b368de60"/>
    <xsd:import namespace="44c57150-95d3-44f5-b623-81a9dee3107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1ce161-2f11-4fff-9b19-93e9b368de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702237d5-7af0-4a45-8a54-8adec39992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c57150-95d3-44f5-b623-81a9dee3107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62b7f15-1d09-46b3-acdc-1bfe72f7aa22}" ma:internalName="TaxCatchAll" ma:showField="CatchAllData" ma:web="44c57150-95d3-44f5-b623-81a9dee31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11A415-2290-4C38-8257-43C4C4F7BDC2}">
  <ds:schemaRefs>
    <ds:schemaRef ds:uri="http://schemas.microsoft.com/sharepoint/v3/contenttype/forms"/>
  </ds:schemaRefs>
</ds:datastoreItem>
</file>

<file path=customXml/itemProps2.xml><?xml version="1.0" encoding="utf-8"?>
<ds:datastoreItem xmlns:ds="http://schemas.openxmlformats.org/officeDocument/2006/customXml" ds:itemID="{EA1087D4-9F94-4615-8E49-C53FBFC565B5}">
  <ds:schemaRefs>
    <ds:schemaRef ds:uri="841ce161-2f11-4fff-9b19-93e9b368de60"/>
    <ds:schemaRef ds:uri="http://purl.org/dc/terms/"/>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44c57150-95d3-44f5-b623-81a9dee31073"/>
    <ds:schemaRef ds:uri="http://www.w3.org/XML/1998/namespace"/>
    <ds:schemaRef ds:uri="http://purl.org/dc/dcmitype/"/>
  </ds:schemaRefs>
</ds:datastoreItem>
</file>

<file path=customXml/itemProps3.xml><?xml version="1.0" encoding="utf-8"?>
<ds:datastoreItem xmlns:ds="http://schemas.openxmlformats.org/officeDocument/2006/customXml" ds:itemID="{713AD59D-46D6-477C-9D60-899E3B2B69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1ce161-2f11-4fff-9b19-93e9b368de60"/>
    <ds:schemaRef ds:uri="44c57150-95d3-44f5-b623-81a9dee31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Revisions</vt:lpstr>
      <vt:lpstr>ALSNLCP Spec Errata</vt:lpstr>
      <vt:lpstr>BLCNLCP Spec Errata</vt:lpstr>
      <vt:lpstr>BSSNLCP Spec Errata</vt:lpstr>
      <vt:lpstr>DICNLCP Spec Errata</vt:lpstr>
      <vt:lpstr>ENMNLCP Spec Errata</vt:lpstr>
      <vt:lpstr>MCDB Spec Errata</vt:lpstr>
      <vt:lpstr>MESH Spec Errata</vt:lpstr>
      <vt:lpstr>MMDL Spec Errata</vt:lpstr>
      <vt:lpstr>OCSNLCP Spec Errata</vt:lpstr>
    </vt:vector>
  </TitlesOfParts>
  <Company>Bluetooth SIG,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Integrated Errata - MESH.MMDL TCRL Specification Test Impact p4</dc:title>
  <dc:creator>Bluetooth SIG, Inc.</dc:creator>
  <cp:lastModifiedBy>Stephanie Geels</cp:lastModifiedBy>
  <dcterms:created xsi:type="dcterms:W3CDTF">2019-11-25T16:19:22Z</dcterms:created>
  <dcterms:modified xsi:type="dcterms:W3CDTF">2024-10-04T17:51:17Z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0x010100173C2DDB3CD31449998C8DF81E1EB713</vt:lpwstr>
  </property>
  <property fmtid="{D5CDD505-2E9C-101B-9397-08002B2CF9AE}" pid="3" name="IsCharter">
    <vt:bool>true</vt:bool>
  </property>
  <property fmtid="{D5CDD505-2E9C-101B-9397-08002B2CF9AE}" pid="4" name="ffae6c47e63c48e7ac7ef403e3387e67">
    <vt:lpwstr/>
  </property>
  <property fmtid="{D5CDD505-2E9C-101B-9397-08002B2CF9AE}" pid="5" name="SpecificationVersion">
    <vt:lpwstr/>
  </property>
  <property fmtid="{D5CDD505-2E9C-101B-9397-08002B2CF9AE}" pid="6" name="IsTestSpecification">
    <vt:bool>false</vt:bool>
  </property>
  <property fmtid="{D5CDD505-2E9C-101B-9397-08002B2CF9AE}" pid="7" name="dce0bea3db71457195d934bb264453e3">
    <vt:lpwstr/>
  </property>
  <property fmtid="{D5CDD505-2E9C-101B-9397-08002B2CF9AE}" pid="8" name="Is Published">
    <vt:bool>false</vt:bool>
  </property>
  <property fmtid="{D5CDD505-2E9C-101B-9397-08002B2CF9AE}" pid="9" name="IsReviewedDocument">
    <vt:bool>false</vt:bool>
  </property>
  <property fmtid="{D5CDD505-2E9C-101B-9397-08002B2CF9AE}" pid="10" name="j549a530e4d34c0280002dbace63d5ef">
    <vt:lpwstr/>
  </property>
  <property fmtid="{D5CDD505-2E9C-101B-9397-08002B2CF9AE}" pid="11" name="SpecificationName">
    <vt:lpwstr/>
  </property>
  <property fmtid="{D5CDD505-2E9C-101B-9397-08002B2CF9AE}" pid="12" name="SIGGroup">
    <vt:lpwstr/>
  </property>
  <property fmtid="{D5CDD505-2E9C-101B-9397-08002B2CF9AE}" pid="13" name="_dlc_DocIdItemGuid">
    <vt:lpwstr>31209af1-0bac-4acc-a45e-1ea6f0e5508d</vt:lpwstr>
  </property>
  <property fmtid="{D5CDD505-2E9C-101B-9397-08002B2CF9AE}" pid="14" name="TaxCatchAll">
    <vt:lpwstr/>
  </property>
  <property fmtid="{D5CDD505-2E9C-101B-9397-08002B2CF9AE}" pid="15" name="MediaServiceImageTags">
    <vt:lpwstr/>
  </property>
</Properties>
</file>